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mb.sharepoint.com/sites/FSAnalysisGroup/Shared Documents/General/"/>
    </mc:Choice>
  </mc:AlternateContent>
  <xr:revisionPtr revIDLastSave="922" documentId="11_B7BB4749BA13B438708653CEEB3281DE2C73F5DA" xr6:coauthVersionLast="45" xr6:coauthVersionMax="45" xr10:uidLastSave="{6181D6B0-B5EC-2D47-AB7F-D469F391CD17}"/>
  <bookViews>
    <workbookView xWindow="-160" yWindow="460" windowWidth="22940" windowHeight="17540" firstSheet="1" activeTab="6" xr2:uid="{00000000-000D-0000-FFFF-FFFF00000000}"/>
  </bookViews>
  <sheets>
    <sheet name="AT&amp;T Income Statement" sheetId="2" r:id="rId1"/>
    <sheet name="AT&amp;T Balance Sheet" sheetId="3" r:id="rId2"/>
    <sheet name="Verizon Income Statement" sheetId="6" r:id="rId3"/>
    <sheet name="Verizon Balance Sheet" sheetId="7" r:id="rId4"/>
    <sheet name="FIRM VALUATION" sheetId="8" r:id="rId5"/>
    <sheet name="Profitability Ratio" sheetId="1" r:id="rId6"/>
    <sheet name="Productivity Ratio" sheetId="5" r:id="rId7"/>
    <sheet name="Liquidity and Solvency" sheetId="4" r:id="rId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1" l="1"/>
  <c r="D51" i="1"/>
  <c r="E51" i="1"/>
  <c r="F51" i="1"/>
  <c r="B51" i="1"/>
  <c r="D55" i="3"/>
  <c r="E55" i="3"/>
  <c r="F55" i="3"/>
  <c r="G55" i="3"/>
  <c r="C55" i="3"/>
  <c r="I21" i="1"/>
  <c r="J21" i="1"/>
  <c r="K21" i="1"/>
  <c r="L21" i="1"/>
  <c r="I20" i="1"/>
  <c r="I24" i="1" s="1"/>
  <c r="J20" i="1"/>
  <c r="J24" i="1" s="1"/>
  <c r="K20" i="1"/>
  <c r="K24" i="1" s="1"/>
  <c r="L20" i="1"/>
  <c r="L24" i="1" s="1"/>
  <c r="I19" i="1"/>
  <c r="I23" i="1" s="1"/>
  <c r="I25" i="1" s="1"/>
  <c r="J19" i="1"/>
  <c r="J23" i="1" s="1"/>
  <c r="J25" i="1" s="1"/>
  <c r="K19" i="1"/>
  <c r="K23" i="1" s="1"/>
  <c r="K25" i="1" s="1"/>
  <c r="L19" i="1"/>
  <c r="L23" i="1" s="1"/>
  <c r="L25" i="1" s="1"/>
  <c r="C21" i="1"/>
  <c r="D21" i="1"/>
  <c r="E21" i="1"/>
  <c r="F21" i="1"/>
  <c r="B21" i="1"/>
  <c r="C20" i="1"/>
  <c r="C24" i="1" s="1"/>
  <c r="D20" i="1"/>
  <c r="E20" i="1"/>
  <c r="E24" i="1" s="1"/>
  <c r="F20" i="1"/>
  <c r="F24" i="1" s="1"/>
  <c r="B20" i="1"/>
  <c r="C19" i="1"/>
  <c r="D19" i="1"/>
  <c r="E19" i="1"/>
  <c r="F19" i="1"/>
  <c r="B19" i="1"/>
  <c r="I76" i="1"/>
  <c r="J76" i="1"/>
  <c r="K76" i="1"/>
  <c r="I66" i="1"/>
  <c r="J66" i="1"/>
  <c r="K66" i="1"/>
  <c r="I60" i="1"/>
  <c r="J60" i="1"/>
  <c r="K60" i="1"/>
  <c r="I58" i="1"/>
  <c r="I70" i="1" s="1"/>
  <c r="J58" i="1"/>
  <c r="J70" i="1" s="1"/>
  <c r="K58" i="1"/>
  <c r="K70" i="1" s="1"/>
  <c r="I56" i="1"/>
  <c r="I61" i="1" s="1"/>
  <c r="J56" i="1"/>
  <c r="J61" i="1" s="1"/>
  <c r="J67" i="1" s="1"/>
  <c r="J68" i="1" s="1"/>
  <c r="J71" i="1" s="1"/>
  <c r="K56" i="1"/>
  <c r="J51" i="1"/>
  <c r="J50" i="1"/>
  <c r="K50" i="1"/>
  <c r="L50" i="1"/>
  <c r="E52" i="7"/>
  <c r="F52" i="7"/>
  <c r="K51" i="1" s="1"/>
  <c r="G52" i="7"/>
  <c r="L51" i="1" s="1"/>
  <c r="C76" i="1"/>
  <c r="D76" i="1"/>
  <c r="E76" i="1"/>
  <c r="C66" i="1"/>
  <c r="D66" i="1"/>
  <c r="D68" i="1" s="1"/>
  <c r="D71" i="1" s="1"/>
  <c r="E66" i="1"/>
  <c r="C60" i="1"/>
  <c r="C61" i="1" s="1"/>
  <c r="C67" i="1" s="1"/>
  <c r="D60" i="1"/>
  <c r="D61" i="1" s="1"/>
  <c r="D67" i="1" s="1"/>
  <c r="E60" i="1"/>
  <c r="C58" i="1"/>
  <c r="C70" i="1" s="1"/>
  <c r="D58" i="1"/>
  <c r="D70" i="1" s="1"/>
  <c r="E58" i="1"/>
  <c r="E70" i="1" s="1"/>
  <c r="C56" i="1"/>
  <c r="D56" i="1"/>
  <c r="E56" i="1"/>
  <c r="D50" i="1"/>
  <c r="E50" i="1"/>
  <c r="E52" i="1" s="1"/>
  <c r="F50" i="1"/>
  <c r="K52" i="1" l="1"/>
  <c r="J62" i="1"/>
  <c r="L52" i="1"/>
  <c r="K62" i="1"/>
  <c r="J52" i="1"/>
  <c r="J54" i="1" s="1"/>
  <c r="K61" i="1"/>
  <c r="K67" i="1" s="1"/>
  <c r="K68" i="1" s="1"/>
  <c r="K71" i="1" s="1"/>
  <c r="K72" i="1" s="1"/>
  <c r="D24" i="1"/>
  <c r="F23" i="1"/>
  <c r="F25" i="1" s="1"/>
  <c r="D52" i="1"/>
  <c r="D54" i="1" s="1"/>
  <c r="D80" i="1" s="1"/>
  <c r="E23" i="1"/>
  <c r="E25" i="1" s="1"/>
  <c r="D23" i="1"/>
  <c r="D25" i="1" s="1"/>
  <c r="F52" i="1"/>
  <c r="C23" i="1"/>
  <c r="C25" i="1" s="1"/>
  <c r="D72" i="1"/>
  <c r="J72" i="1"/>
  <c r="I67" i="1"/>
  <c r="I68" i="1" s="1"/>
  <c r="I71" i="1" s="1"/>
  <c r="I72" i="1" s="1"/>
  <c r="I62" i="1"/>
  <c r="J80" i="1"/>
  <c r="E54" i="1"/>
  <c r="E80" i="1" s="1"/>
  <c r="C68" i="1"/>
  <c r="C71" i="1" s="1"/>
  <c r="C72" i="1" s="1"/>
  <c r="K54" i="1"/>
  <c r="K80" i="1" s="1"/>
  <c r="E61" i="1"/>
  <c r="E67" i="1" s="1"/>
  <c r="E68" i="1" s="1"/>
  <c r="E71" i="1" s="1"/>
  <c r="E72" i="1" s="1"/>
  <c r="D62" i="1"/>
  <c r="C62" i="1"/>
  <c r="D18" i="5"/>
  <c r="E18" i="5"/>
  <c r="E78" i="1" l="1"/>
  <c r="E74" i="1"/>
  <c r="I78" i="1"/>
  <c r="C78" i="1"/>
  <c r="J78" i="1"/>
  <c r="J74" i="1"/>
  <c r="K78" i="1"/>
  <c r="K74" i="1"/>
  <c r="E62" i="1"/>
  <c r="D78" i="1"/>
  <c r="D74" i="1"/>
  <c r="H76" i="1"/>
  <c r="H66" i="1"/>
  <c r="H60" i="1"/>
  <c r="H58" i="1"/>
  <c r="H70" i="1" s="1"/>
  <c r="H56" i="1"/>
  <c r="H61" i="1" s="1"/>
  <c r="H62" i="1" s="1"/>
  <c r="D52" i="7"/>
  <c r="I51" i="1" s="1"/>
  <c r="C52" i="7"/>
  <c r="H51" i="1" s="1"/>
  <c r="I50" i="1"/>
  <c r="H50" i="1"/>
  <c r="H21" i="1"/>
  <c r="H20" i="1"/>
  <c r="H24" i="1" s="1"/>
  <c r="H19" i="1"/>
  <c r="B76" i="1"/>
  <c r="H52" i="1" l="1"/>
  <c r="I52" i="1"/>
  <c r="I54" i="1" s="1"/>
  <c r="I80" i="1"/>
  <c r="I74" i="1"/>
  <c r="H23" i="1"/>
  <c r="H25" i="1" s="1"/>
  <c r="H67" i="1"/>
  <c r="H68" i="1" s="1"/>
  <c r="H71" i="1" s="1"/>
  <c r="H72" i="1" s="1"/>
  <c r="H78" i="1" s="1"/>
  <c r="C27" i="5"/>
  <c r="C37" i="5" s="1"/>
  <c r="C40" i="5" s="1"/>
  <c r="D27" i="5"/>
  <c r="D37" i="5" s="1"/>
  <c r="E27" i="5"/>
  <c r="E37" i="5" s="1"/>
  <c r="C30" i="5"/>
  <c r="D30" i="5"/>
  <c r="D38" i="5" s="1"/>
  <c r="E30" i="5"/>
  <c r="E38" i="5" s="1"/>
  <c r="C33" i="5"/>
  <c r="D33" i="5"/>
  <c r="D39" i="5" s="1"/>
  <c r="E33" i="5"/>
  <c r="E39" i="5" s="1"/>
  <c r="C38" i="5"/>
  <c r="C39" i="5"/>
  <c r="C42" i="5"/>
  <c r="D42" i="5"/>
  <c r="E42" i="5"/>
  <c r="B42" i="5"/>
  <c r="B33" i="5"/>
  <c r="B39" i="5" s="1"/>
  <c r="B30" i="5"/>
  <c r="B38" i="5" s="1"/>
  <c r="B27" i="5"/>
  <c r="B37" i="5" s="1"/>
  <c r="C9" i="5"/>
  <c r="C15" i="5" s="1"/>
  <c r="D9" i="5"/>
  <c r="D15" i="5" s="1"/>
  <c r="E9" i="5"/>
  <c r="E15" i="5" s="1"/>
  <c r="C18" i="5"/>
  <c r="C6" i="5"/>
  <c r="C14" i="5" s="1"/>
  <c r="B6" i="5"/>
  <c r="B14" i="5" s="1"/>
  <c r="D3" i="5"/>
  <c r="D13" i="5" s="1"/>
  <c r="E3" i="5"/>
  <c r="E13" i="5" s="1"/>
  <c r="E12" i="5" s="1"/>
  <c r="C2" i="5"/>
  <c r="D2" i="5" s="1"/>
  <c r="E2" i="5" s="1"/>
  <c r="C3" i="5"/>
  <c r="C13" i="5" s="1"/>
  <c r="C16" i="5" s="1"/>
  <c r="B18" i="5"/>
  <c r="B9" i="5"/>
  <c r="B15" i="5" s="1"/>
  <c r="B3" i="5"/>
  <c r="B13" i="5" s="1"/>
  <c r="B16" i="5" s="1"/>
  <c r="H54" i="1" l="1"/>
  <c r="H80" i="1" s="1"/>
  <c r="D12" i="5"/>
  <c r="H74" i="1"/>
  <c r="B40" i="5"/>
  <c r="E16" i="5"/>
  <c r="E40" i="5"/>
  <c r="D16" i="5"/>
  <c r="D40" i="5"/>
  <c r="E36" i="5"/>
  <c r="D36" i="5"/>
  <c r="C36" i="5"/>
  <c r="B36" i="5"/>
  <c r="C12" i="5"/>
  <c r="B12" i="5"/>
  <c r="C7" i="4"/>
  <c r="C8" i="4"/>
  <c r="C4" i="4"/>
  <c r="C3" i="4"/>
  <c r="B66" i="1"/>
  <c r="B60" i="1"/>
  <c r="B58" i="1"/>
  <c r="B70" i="1" s="1"/>
  <c r="B56" i="1"/>
  <c r="B61" i="1" s="1"/>
  <c r="C50" i="1"/>
  <c r="B50" i="1"/>
  <c r="B52" i="1" l="1"/>
  <c r="B54" i="1" s="1"/>
  <c r="B80" i="1" s="1"/>
  <c r="B62" i="1"/>
  <c r="B67" i="1"/>
  <c r="B68" i="1" s="1"/>
  <c r="B71" i="1" s="1"/>
  <c r="B72" i="1" s="1"/>
  <c r="B78" i="1" s="1"/>
  <c r="C52" i="1"/>
  <c r="C54" i="1" s="1"/>
  <c r="B23" i="1"/>
  <c r="B24" i="1"/>
  <c r="C80" i="1" l="1"/>
  <c r="C74" i="1"/>
  <c r="B74" i="1"/>
  <c r="B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tc={23A893FE-9C32-9D4D-9CF1-71C0E26E3198}</author>
  </authors>
  <commentList>
    <comment ref="B27" authorId="0" shapeId="0" xr:uid="{23A893FE-9C32-9D4D-9CF1-71C0E26E319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Nonoperating asset?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Nicole Baltazar</author>
  </authors>
  <commentList>
    <comment ref="B14" authorId="0" shapeId="0" xr:uid="{9C85B833-BFB5-284D-AD03-8100B15FC365}">
      <text>
        <r>
          <rPr>
            <b/>
            <sz val="10"/>
            <color rgb="FF000000"/>
            <rFont val="Tahoma"/>
            <family val="2"/>
          </rPr>
          <t>Nicole Baltazar: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Non-current inventory. Already noted in the analysis. Typically no inventory bc it's mainly focused on opreations. </t>
        </r>
      </text>
    </comment>
  </commentList>
</comments>
</file>

<file path=xl/sharedStrings.xml><?xml version="1.0" encoding="utf-8"?>
<sst xmlns="http://schemas.openxmlformats.org/spreadsheetml/2006/main" count="324" uniqueCount="247">
  <si>
    <t>Created by EDGAR Online, Inc.</t>
  </si>
  <si>
    <t/>
  </si>
  <si>
    <t>AT&amp;T INC.</t>
  </si>
  <si>
    <t>INCOME_STATEMENT</t>
  </si>
  <si>
    <t>Form Type: 10-K</t>
  </si>
  <si>
    <t>Period End: Dec 31, 2019</t>
  </si>
  <si>
    <t>Date Filed: Feb 20, 2020</t>
  </si>
  <si>
    <t>Table Of Contents</t>
  </si>
  <si>
    <t>AT&amp;T Inc.</t>
  </si>
  <si>
    <t>Dollars in millions except per share amounts</t>
  </si>
  <si>
    <t>Consolidated Statements of Income</t>
  </si>
  <si>
    <t>Operating Revenues</t>
  </si>
  <si>
    <t>Service</t>
  </si>
  <si>
    <t>Equipment</t>
  </si>
  <si>
    <t>Total operating revenues</t>
  </si>
  <si>
    <t>Operating Expenses</t>
  </si>
  <si>
    <t>Cost of revenues</t>
  </si>
  <si>
    <t>Broadcast, programming and operations</t>
  </si>
  <si>
    <t>Other cost of revenues (exclusive of depreciation</t>
  </si>
  <si>
    <t>and amortization shown separately below)</t>
  </si>
  <si>
    <t>Selling, general and administrative</t>
  </si>
  <si>
    <t>Asset abandonments and impairments</t>
  </si>
  <si>
    <t>Depreciation and amortization</t>
  </si>
  <si>
    <t>Total operating expenses</t>
  </si>
  <si>
    <t>Operating Income</t>
  </si>
  <si>
    <t>Other Income (Expense)</t>
  </si>
  <si>
    <t>Interest expense</t>
  </si>
  <si>
    <t>Equity in net income (loss) of affiliates</t>
  </si>
  <si>
    <t>Other income (expense) - net</t>
  </si>
  <si>
    <t>Total other income (expense)</t>
  </si>
  <si>
    <t>Income Before Income Taxes</t>
  </si>
  <si>
    <t>Income tax (benefit) expense</t>
  </si>
  <si>
    <t>Net Income</t>
  </si>
  <si>
    <t>Less: Net Income Attributable to Noncontrolling</t>
  </si>
  <si>
    <t>Interest</t>
  </si>
  <si>
    <t>Net Income Attributable to AT&amp;T</t>
  </si>
  <si>
    <t>Less: Preferred Stock Dividends</t>
  </si>
  <si>
    <t>Net Income Attributable to Common Stock</t>
  </si>
  <si>
    <t>Basic Earnings Per Share Attributable to Common</t>
  </si>
  <si>
    <t>Stock</t>
  </si>
  <si>
    <t>Diluted Earnings Per Share Attributable to Common</t>
  </si>
  <si>
    <t>BALANCE_SHEET</t>
  </si>
  <si>
    <t>Consolidated Balance Sheets</t>
  </si>
  <si>
    <t>December 31,</t>
  </si>
  <si>
    <t>Assets</t>
  </si>
  <si>
    <t>Current Assets</t>
  </si>
  <si>
    <t>Cash and cash equivalents</t>
  </si>
  <si>
    <t>Accounts receivable - net of allowances for doubtful</t>
  </si>
  <si>
    <t>accounts of $1,235 and $907</t>
  </si>
  <si>
    <t>Prepaid expenses</t>
  </si>
  <si>
    <t>Other current assets</t>
  </si>
  <si>
    <t>Total current assets</t>
  </si>
  <si>
    <t>Noncurrent inventories and theatrical film and television</t>
  </si>
  <si>
    <t>production costs</t>
  </si>
  <si>
    <t>Property, Plant and Equipment - Net</t>
  </si>
  <si>
    <t>Goodwill</t>
  </si>
  <si>
    <t>Licenses - Net</t>
  </si>
  <si>
    <t>Trademarks and Trade Names - Net</t>
  </si>
  <si>
    <t>Distribution Networks - Net</t>
  </si>
  <si>
    <t>Other Intangible Assets - Net</t>
  </si>
  <si>
    <t>Investments in and Advances to Equity Affiliates</t>
  </si>
  <si>
    <t>Operating lease right-of-use assets</t>
  </si>
  <si>
    <t>Other Assets</t>
  </si>
  <si>
    <t>Total Assets</t>
  </si>
  <si>
    <t>Liabilities and Stockholders' Equity</t>
  </si>
  <si>
    <t>Current Liabilities</t>
  </si>
  <si>
    <t>Debt maturing within one year</t>
  </si>
  <si>
    <t>Accounts payable and accrued liabilities</t>
  </si>
  <si>
    <t>Advanced billings and customer deposits</t>
  </si>
  <si>
    <t>Accrued taxes</t>
  </si>
  <si>
    <t>Dividends payable</t>
  </si>
  <si>
    <t>Total current liabilities</t>
  </si>
  <si>
    <t>Long-Term Debt</t>
  </si>
  <si>
    <t>Deferred Credits and Other Noncurrent Liabilities</t>
  </si>
  <si>
    <t>Deferred income taxes</t>
  </si>
  <si>
    <t>Postemployment benefit obligation</t>
  </si>
  <si>
    <t>Operating lease liabilities</t>
  </si>
  <si>
    <t>Other noncurrent liabilities</t>
  </si>
  <si>
    <t>Total deferred credits and other noncurrent liabilities</t>
  </si>
  <si>
    <t>Stockholders' Equity</t>
  </si>
  <si>
    <t>Preferred stock ($1 par value, 5% cumulative, 10,000,000</t>
  </si>
  <si>
    <t>authorized, 48,000 shares issued</t>
  </si>
  <si>
    <t>and outstanding at December 31, 2019 and 0 issued and</t>
  </si>
  <si>
    <t>outstanding at December 31, 2018)</t>
  </si>
  <si>
    <t>Common stock ($1 par value, 14,000,000,000 authorized at</t>
  </si>
  <si>
    <t>December 31, 2019 and</t>
  </si>
  <si>
    <t>December 31, 2018: issued 7,620,748,598 at December 31, 2019</t>
  </si>
  <si>
    <t>and at December 31, 2018)</t>
  </si>
  <si>
    <t>Additional paid-in capital</t>
  </si>
  <si>
    <t>Retained earnings</t>
  </si>
  <si>
    <t>Treasury stock (366,193,458 at December 31, 2019 and</t>
  </si>
  <si>
    <t>339,120,073 at December 31, 2018,</t>
  </si>
  <si>
    <t>at cost)</t>
  </si>
  <si>
    <t>Accumulated other comprehensive income</t>
  </si>
  <si>
    <t>Noncontrolling interest</t>
  </si>
  <si>
    <t>Total stockholders' equity</t>
  </si>
  <si>
    <t>Total Liabilities and Stockholders' Equity</t>
  </si>
  <si>
    <t>Created by EDGAR Online, a division of Donnelley Financial Solutions</t>
  </si>
  <si>
    <t>VERIZON COMMUNICATIONS INC</t>
  </si>
  <si>
    <t>INCOME_STATEMENT2</t>
  </si>
  <si>
    <t>Date Filed: Feb 21, 2020</t>
  </si>
  <si>
    <t>Consolidated Statements of Income Verizon Communications Inc. and Subsidiaries</t>
  </si>
  <si>
    <t>(dollars in millions, except per share amounts)</t>
  </si>
  <si>
    <t>Years Ended December 31,</t>
  </si>
  <si>
    <t>Service revenues and other</t>
  </si>
  <si>
    <t>Wireless equipment revenues</t>
  </si>
  <si>
    <t>Total Operating Revenues</t>
  </si>
  <si>
    <t>Cost of services (exclusive of items shown</t>
  </si>
  <si>
    <t>below)</t>
  </si>
  <si>
    <t>Cost of wireless equipment</t>
  </si>
  <si>
    <t>Selling, general and administrative expense</t>
  </si>
  <si>
    <t>(including net gain/(loss) on sale of divested</t>
  </si>
  <si>
    <t>businesses of $(94), $0 and $1,774,</t>
  </si>
  <si>
    <t>respectively)</t>
  </si>
  <si>
    <t>Depreciation and amortization expense</t>
  </si>
  <si>
    <t>Media goodwill impairment</t>
  </si>
  <si>
    <t>Total Operating Expenses</t>
  </si>
  <si>
    <t>Equity in losses of unconsolidated businesses</t>
  </si>
  <si>
    <t>Other income (expense), net</t>
  </si>
  <si>
    <t>Income Before (Provision) Benefit For Income</t>
  </si>
  <si>
    <t>Taxes</t>
  </si>
  <si>
    <t>(Provision) benefit for income taxes</t>
  </si>
  <si>
    <t>Net income attributable to noncontrolling</t>
  </si>
  <si>
    <t>interests</t>
  </si>
  <si>
    <t>Net income attributable to Verizon</t>
  </si>
  <si>
    <t>Basic Earnings Per Common Share</t>
  </si>
  <si>
    <t>Weighted-average shares outstanding (in</t>
  </si>
  <si>
    <t>millions)</t>
  </si>
  <si>
    <t>Diluted Earnings Per Common Share</t>
  </si>
  <si>
    <t>BALANCE_SHEET2</t>
  </si>
  <si>
    <t>Consolidated Balance Sheets Verizon Communications Inc. and Subsidiaries</t>
  </si>
  <si>
    <t>At December 31,</t>
  </si>
  <si>
    <t>Current assets</t>
  </si>
  <si>
    <t>Short-term investments</t>
  </si>
  <si>
    <t>Accounts receivable, net of allowances of $733 and $765</t>
  </si>
  <si>
    <t>Inventories</t>
  </si>
  <si>
    <t>Assets Held for Sale</t>
  </si>
  <si>
    <t>Prepaid expenses and other</t>
  </si>
  <si>
    <t>Property, plant and equipment</t>
  </si>
  <si>
    <t>Less accumulated depreciation</t>
  </si>
  <si>
    <t>Property, plant and equipment, net</t>
  </si>
  <si>
    <t>Investments in unconsolidated businesses</t>
  </si>
  <si>
    <t>Wireless licenses</t>
  </si>
  <si>
    <t>Other intangible assets, net</t>
  </si>
  <si>
    <t>Other assets</t>
  </si>
  <si>
    <t>Total assets</t>
  </si>
  <si>
    <t>Liabilities and Equity</t>
  </si>
  <si>
    <t>Current liabilities</t>
  </si>
  <si>
    <t>Current operating lease liabilities</t>
  </si>
  <si>
    <t>Other current liabilities</t>
  </si>
  <si>
    <t>Long-term debt</t>
  </si>
  <si>
    <t>Employee benefit obligations</t>
  </si>
  <si>
    <t>Non-current operating lease liabilities</t>
  </si>
  <si>
    <t>Other liabilities</t>
  </si>
  <si>
    <t>Total long-term liabilities</t>
  </si>
  <si>
    <t>Equity</t>
  </si>
  <si>
    <t>Series preferred stock ($0.10 par value; 250,000,000 shares</t>
  </si>
  <si>
    <t>authorized; none issued)</t>
  </si>
  <si>
    <t>Common stock ($0.10 par value; 6,250,000,000 shares</t>
  </si>
  <si>
    <t>authorized in each period; 4,291,433,646 issued in each</t>
  </si>
  <si>
    <t>period)</t>
  </si>
  <si>
    <t>Additional paid in capital</t>
  </si>
  <si>
    <t>Common stock in treasury, at cost (155,605,527 and</t>
  </si>
  <si>
    <t>159,400,267 shares outstanding)</t>
  </si>
  <si>
    <t>Deferred compensation - employee stock ownership plans and</t>
  </si>
  <si>
    <t>other</t>
  </si>
  <si>
    <t>Noncontrolling interests</t>
  </si>
  <si>
    <t>Total equity</t>
  </si>
  <si>
    <t>Total liabilities and equity</t>
  </si>
  <si>
    <t>DuPont Analysis</t>
  </si>
  <si>
    <t>ROE = ROA * FL</t>
  </si>
  <si>
    <r>
      <rPr>
        <b/>
        <sz val="11"/>
        <color theme="1"/>
        <rFont val="Calibri"/>
        <family val="2"/>
        <scheme val="minor"/>
      </rPr>
      <t xml:space="preserve">ROA </t>
    </r>
    <r>
      <rPr>
        <sz val="11"/>
        <color theme="1"/>
        <rFont val="Calibri"/>
        <family val="2"/>
        <scheme val="minor"/>
      </rPr>
      <t>= Net Income/Avg Total Assets</t>
    </r>
  </si>
  <si>
    <r>
      <t xml:space="preserve">ROA measures company performance; how assets are being utilized to generate net income. </t>
    </r>
    <r>
      <rPr>
        <i/>
        <sz val="11"/>
        <color theme="1"/>
        <rFont val="Calibri"/>
        <family val="2"/>
        <scheme val="minor"/>
      </rPr>
      <t xml:space="preserve">For every dollar of asset, how much income is generated? </t>
    </r>
    <r>
      <rPr>
        <sz val="11"/>
        <color theme="1"/>
        <rFont val="Calibri"/>
        <family val="2"/>
        <scheme val="minor"/>
      </rPr>
      <t xml:space="preserve"> ROA focuses on utilizing assets to achieve desired profit; managers want to increase profits with the same level of increase in assets, and decrease assets w/o decreasing profits.</t>
    </r>
  </si>
  <si>
    <r>
      <rPr>
        <b/>
        <sz val="11"/>
        <color theme="1"/>
        <rFont val="Calibri"/>
        <family val="2"/>
        <scheme val="minor"/>
      </rPr>
      <t>FL</t>
    </r>
    <r>
      <rPr>
        <sz val="11"/>
        <color theme="1"/>
        <rFont val="Calibri"/>
        <family val="2"/>
        <scheme val="minor"/>
      </rPr>
      <t xml:space="preserve"> = Avg Total Assets/Avg Total Stockholder's Equity</t>
    </r>
  </si>
  <si>
    <t xml:space="preserve">FL measures how assets are financed using liabilities and SE. </t>
  </si>
  <si>
    <r>
      <rPr>
        <b/>
        <sz val="11"/>
        <color theme="1"/>
        <rFont val="Calibri"/>
        <family val="2"/>
        <scheme val="minor"/>
      </rPr>
      <t>ROE</t>
    </r>
    <r>
      <rPr>
        <sz val="11"/>
        <color theme="1"/>
        <rFont val="Calibri"/>
        <family val="2"/>
        <scheme val="minor"/>
      </rPr>
      <t xml:space="preserve"> = (Net Income/Sales)*(Sales/Avg Total Assets)*(Avg Total Assets/Avg SE)</t>
    </r>
  </si>
  <si>
    <t>ROE = Net Income/Avg Stockholder's Equity</t>
  </si>
  <si>
    <t xml:space="preserve">ROE measures accounting return to shareholders using net income and the book value of SE. </t>
  </si>
  <si>
    <t>*Amounts are gathered from income statement and balance sheet for YE Dec. 31, 2019.</t>
  </si>
  <si>
    <t>*FS are extracted from the 10-K report filed on Feb 2020</t>
  </si>
  <si>
    <t>AT&amp;T</t>
  </si>
  <si>
    <t>VERIZON</t>
  </si>
  <si>
    <t>Avg Total Assets</t>
  </si>
  <si>
    <t>Avg Stockholder's Equity</t>
  </si>
  <si>
    <t>ROA</t>
  </si>
  <si>
    <t>FL</t>
  </si>
  <si>
    <t>ROE</t>
  </si>
  <si>
    <r>
      <t>RNOA</t>
    </r>
    <r>
      <rPr>
        <sz val="11"/>
        <color theme="1"/>
        <rFont val="Calibri"/>
        <family val="2"/>
        <scheme val="minor"/>
      </rPr>
      <t xml:space="preserve"> = NOPAT/NOA</t>
    </r>
    <r>
      <rPr>
        <b/>
        <sz val="11"/>
        <color theme="1"/>
        <rFont val="Calibri"/>
        <family val="2"/>
        <scheme val="minor"/>
      </rPr>
      <t xml:space="preserve"> = NOPM*NOAT</t>
    </r>
  </si>
  <si>
    <t>=(NOPAT/Sales)*(Sales/Avg NOA)</t>
  </si>
  <si>
    <r>
      <t>NOPM</t>
    </r>
    <r>
      <rPr>
        <sz val="11"/>
        <color theme="1"/>
        <rFont val="Calibri"/>
        <family val="2"/>
        <scheme val="minor"/>
      </rPr>
      <t xml:space="preserve"> = NOPAT/Sales</t>
    </r>
  </si>
  <si>
    <t>How much operating profit a company earns for each sales dollar. The higher the better.</t>
  </si>
  <si>
    <r>
      <t>NOAT</t>
    </r>
    <r>
      <rPr>
        <sz val="11"/>
        <color theme="1"/>
        <rFont val="Calibri"/>
        <family val="2"/>
        <scheme val="minor"/>
      </rPr>
      <t xml:space="preserve"> = Sales/Avg NOA</t>
    </r>
  </si>
  <si>
    <r>
      <t xml:space="preserve">Measures the company's productivity of net operating assets. </t>
    </r>
    <r>
      <rPr>
        <i/>
        <sz val="11"/>
        <color theme="1"/>
        <rFont val="Calibri"/>
        <family val="2"/>
        <scheme val="minor"/>
      </rPr>
      <t>For each dollar of net operating assets, the company realizes x in sales.</t>
    </r>
    <r>
      <rPr>
        <sz val="11"/>
        <color theme="1"/>
        <rFont val="Calibri"/>
        <family val="2"/>
        <scheme val="minor"/>
      </rPr>
      <t xml:space="preserve"> The higher the better</t>
    </r>
  </si>
  <si>
    <r>
      <t>NOPAT</t>
    </r>
    <r>
      <rPr>
        <sz val="11"/>
        <color theme="1"/>
        <rFont val="Calibri"/>
        <family val="2"/>
        <scheme val="minor"/>
      </rPr>
      <t xml:space="preserve"> = NOPBT - Tax on operating profit</t>
    </r>
  </si>
  <si>
    <r>
      <t xml:space="preserve">Tax on operating profit = </t>
    </r>
    <r>
      <rPr>
        <sz val="11"/>
        <color theme="1"/>
        <rFont val="Calibri"/>
        <family val="2"/>
        <scheme val="minor"/>
      </rPr>
      <t>Tax Expense + (Pretax net nonoperating expense * statutory rate)</t>
    </r>
  </si>
  <si>
    <r>
      <t xml:space="preserve">Tax shield </t>
    </r>
    <r>
      <rPr>
        <sz val="11"/>
        <color theme="1"/>
        <rFont val="Calibri"/>
        <family val="2"/>
        <scheme val="minor"/>
      </rPr>
      <t>= (pretax net nonoperating expense * statutory rate) taxes that a company saves by having tax-deductible nonoperating expense; a negative tax shield means that the company is paying more tax than it would've paid if not for the additional nonoperating income</t>
    </r>
  </si>
  <si>
    <r>
      <t>NOPAT</t>
    </r>
    <r>
      <rPr>
        <sz val="11"/>
        <color theme="1"/>
        <rFont val="Calibri"/>
        <family val="2"/>
        <scheme val="minor"/>
      </rPr>
      <t xml:space="preserve"> measures the return on the company's main operations</t>
    </r>
  </si>
  <si>
    <r>
      <rPr>
        <b/>
        <sz val="11"/>
        <color theme="1"/>
        <rFont val="Calibri"/>
        <family val="2"/>
        <scheme val="minor"/>
      </rPr>
      <t>RNOA</t>
    </r>
    <r>
      <rPr>
        <sz val="11"/>
        <color theme="1"/>
        <rFont val="Calibri"/>
        <family val="2"/>
        <scheme val="minor"/>
      </rPr>
      <t xml:space="preserve"> measures the revenue generated from net operating assets; the higher the better</t>
    </r>
  </si>
  <si>
    <t>Verizon</t>
  </si>
  <si>
    <t>Operating Assets</t>
  </si>
  <si>
    <t>Operating Liabilities</t>
  </si>
  <si>
    <t>NOA</t>
  </si>
  <si>
    <t>Average NOA</t>
  </si>
  <si>
    <t>Statutory Tax Rate</t>
  </si>
  <si>
    <t>NOPBT</t>
  </si>
  <si>
    <t>Nonoperating items before tax</t>
  </si>
  <si>
    <t>Less Tax Shield at 19%</t>
  </si>
  <si>
    <t>Net nonoperating expense (NNE)</t>
  </si>
  <si>
    <t>NOPAT Calculation</t>
  </si>
  <si>
    <t>Income taxes</t>
  </si>
  <si>
    <t>PLUS tax shield</t>
  </si>
  <si>
    <t>=tax on operating profit</t>
  </si>
  <si>
    <t>LESS tax on operating profit</t>
  </si>
  <si>
    <t>NOPAT</t>
  </si>
  <si>
    <t>RNOA</t>
  </si>
  <si>
    <t>NOPM</t>
  </si>
  <si>
    <t>NOAT</t>
  </si>
  <si>
    <t>Accounts Receivable Turnover</t>
  </si>
  <si>
    <t>Sales / Average Accounts Receivable</t>
  </si>
  <si>
    <t>Inventory Turnover</t>
  </si>
  <si>
    <t>Inventory not Identified</t>
  </si>
  <si>
    <t>COGS / Average Inventories</t>
  </si>
  <si>
    <t>Accounts Payable Turnover</t>
  </si>
  <si>
    <t>COGS / Average Accounts Payable</t>
  </si>
  <si>
    <t>Cash Conversion Cycle (DSO + DIO - DPO):</t>
  </si>
  <si>
    <t>Days Sales Outstanding (365/AR Turnover)</t>
  </si>
  <si>
    <t>Days Inventory Outstanding (365/Inventory Turnover)</t>
  </si>
  <si>
    <t>Days Payables outstanding (365/AP Turnover)</t>
  </si>
  <si>
    <t>CCC not including inventory</t>
  </si>
  <si>
    <t>PPE Turnover</t>
  </si>
  <si>
    <t>Sales / Average PPE Assets</t>
  </si>
  <si>
    <t>Liquidity Ratios</t>
  </si>
  <si>
    <t>AT&amp;T 2019</t>
  </si>
  <si>
    <t>Verizon 2019</t>
  </si>
  <si>
    <t>Current Ratio</t>
  </si>
  <si>
    <t>current assets/current liabilities</t>
  </si>
  <si>
    <t>Quick Ratio</t>
  </si>
  <si>
    <t>(cash+marketable securities+accounts receivable)/current liabilities</t>
  </si>
  <si>
    <t>Solvency Ratio</t>
  </si>
  <si>
    <t>Liabilities-to-Equity Ratio</t>
  </si>
  <si>
    <t>total liabilities/stockholder's equity</t>
  </si>
  <si>
    <t>Total Debt-to-Equity Ratio</t>
  </si>
  <si>
    <t>(long-term debt including current portion+short term debt)/stockholder's equity</t>
  </si>
  <si>
    <t>What is your assessment of the liquidity and solvency of your company in recent years? Comment on any observed trends.  </t>
  </si>
  <si>
    <t>How do your company’s business environment and business strategy affect the liquidity and solvency ratios? </t>
  </si>
  <si>
    <t>Compare your firm’s liquidity and solvency with those of the competitor. What factors contribute to the differences in liquidity and solvency between your company and its competitor? 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</si>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</sst>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_);_(@_)"/>
    <numFmt numFmtId="165" formatCode="_(* #,##0_);_(* \(#,##0\);_(* &quot;-&quot;??_);_(@_)"/>
    <numFmt numFmtId="166" formatCode="#,##0.000_);\(#,##0.000\)"/>
    <numFmt numFmtId="167" formatCode="#,##0.0000_);\(#,##0.0000\)"/>
    <numFmt numFmtId="168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i/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>
      <alignment vertical="top"/>
    </xf>
  </cellStyleXfs>
  <cellXfs count="102">
    <xf numFmtId="0" fontId="0" fillId="0" borderId="0" xfId="0"/>
    <xf numFmtId="0" fontId="2" fillId="0" borderId="0" xfId="0" applyFont="1"/>
    <xf numFmtId="0" fontId="4" fillId="0" borderId="0" xfId="3">
      <alignment vertical="top"/>
    </xf>
    <xf numFmtId="42" fontId="4" fillId="0" borderId="0" xfId="3" applyNumberFormat="1">
      <alignment vertical="top"/>
    </xf>
    <xf numFmtId="37" fontId="4" fillId="0" borderId="0" xfId="3" applyNumberFormat="1">
      <alignment vertical="top"/>
    </xf>
    <xf numFmtId="43" fontId="4" fillId="0" borderId="0" xfId="3" applyNumberFormat="1">
      <alignment vertical="top"/>
    </xf>
    <xf numFmtId="44" fontId="4" fillId="0" borderId="0" xfId="3" applyNumberFormat="1">
      <alignment vertical="top"/>
    </xf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/>
    <xf numFmtId="0" fontId="7" fillId="0" borderId="0" xfId="0" applyFont="1"/>
    <xf numFmtId="37" fontId="0" fillId="0" borderId="0" xfId="0" applyNumberFormat="1"/>
    <xf numFmtId="164" fontId="0" fillId="0" borderId="0" xfId="0" applyNumberFormat="1"/>
    <xf numFmtId="2" fontId="0" fillId="0" borderId="0" xfId="0" applyNumberFormat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0" borderId="0" xfId="3" applyFont="1">
      <alignment vertical="top"/>
    </xf>
    <xf numFmtId="37" fontId="8" fillId="0" borderId="0" xfId="3" applyNumberFormat="1" applyFont="1">
      <alignment vertical="top"/>
    </xf>
    <xf numFmtId="42" fontId="8" fillId="0" borderId="0" xfId="3" applyNumberFormat="1" applyFont="1">
      <alignment vertical="top"/>
    </xf>
    <xf numFmtId="165" fontId="0" fillId="0" borderId="0" xfId="1" applyNumberFormat="1" applyFont="1"/>
    <xf numFmtId="165" fontId="0" fillId="0" borderId="9" xfId="1" applyNumberFormat="1" applyFont="1" applyBorder="1"/>
    <xf numFmtId="0" fontId="2" fillId="0" borderId="0" xfId="0" applyFont="1" applyAlignment="1">
      <alignment horizontal="center"/>
    </xf>
    <xf numFmtId="0" fontId="0" fillId="0" borderId="0" xfId="0" quotePrefix="1"/>
    <xf numFmtId="9" fontId="0" fillId="0" borderId="0" xfId="2" applyFont="1"/>
    <xf numFmtId="165" fontId="0" fillId="0" borderId="0" xfId="0" applyNumberFormat="1"/>
    <xf numFmtId="43" fontId="0" fillId="0" borderId="0" xfId="0" applyNumberFormat="1"/>
    <xf numFmtId="0" fontId="9" fillId="0" borderId="0" xfId="0" applyFont="1"/>
    <xf numFmtId="0" fontId="0" fillId="0" borderId="0" xfId="0" applyAlignment="1">
      <alignment wrapText="1"/>
    </xf>
    <xf numFmtId="0" fontId="10" fillId="0" borderId="0" xfId="0" applyFont="1" applyAlignment="1">
      <alignment wrapText="1" readingOrder="1"/>
    </xf>
    <xf numFmtId="0" fontId="11" fillId="0" borderId="0" xfId="0" applyFont="1" applyAlignment="1">
      <alignment wrapText="1"/>
    </xf>
    <xf numFmtId="44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/>
    <xf numFmtId="0" fontId="4" fillId="0" borderId="0" xfId="3">
      <alignment vertical="top"/>
    </xf>
    <xf numFmtId="44" fontId="4" fillId="0" borderId="0" xfId="3" applyNumberFormat="1" applyFont="1">
      <alignment vertical="top"/>
    </xf>
    <xf numFmtId="0" fontId="4" fillId="0" borderId="0" xfId="3">
      <alignment vertical="top"/>
    </xf>
    <xf numFmtId="0" fontId="4" fillId="0" borderId="0" xfId="3">
      <alignment vertical="top"/>
    </xf>
    <xf numFmtId="0" fontId="4" fillId="0" borderId="0" xfId="3" applyFont="1">
      <alignment vertical="top"/>
    </xf>
    <xf numFmtId="37" fontId="4" fillId="0" borderId="0" xfId="3" applyNumberFormat="1" applyFont="1">
      <alignment vertical="top"/>
    </xf>
    <xf numFmtId="43" fontId="4" fillId="0" borderId="0" xfId="3" applyNumberFormat="1" applyFont="1">
      <alignment vertical="top"/>
    </xf>
    <xf numFmtId="42" fontId="4" fillId="0" borderId="0" xfId="3" applyNumberFormat="1" applyFont="1">
      <alignment vertical="top"/>
    </xf>
    <xf numFmtId="166" fontId="0" fillId="3" borderId="0" xfId="0" applyNumberFormat="1" applyFill="1"/>
    <xf numFmtId="0" fontId="0" fillId="0" borderId="0" xfId="0" applyFill="1"/>
    <xf numFmtId="44" fontId="0" fillId="0" borderId="0" xfId="0" applyNumberFormat="1" applyFill="1"/>
    <xf numFmtId="167" fontId="0" fillId="0" borderId="0" xfId="0" applyNumberFormat="1" applyFill="1"/>
    <xf numFmtId="0" fontId="0" fillId="0" borderId="0" xfId="0"/>
    <xf numFmtId="168" fontId="0" fillId="2" borderId="0" xfId="2" applyNumberFormat="1" applyFont="1" applyFill="1"/>
    <xf numFmtId="2" fontId="0" fillId="2" borderId="0" xfId="0" applyNumberFormat="1" applyFill="1"/>
    <xf numFmtId="165" fontId="0" fillId="0" borderId="0" xfId="1" applyNumberFormat="1" applyFont="1" applyBorder="1"/>
    <xf numFmtId="0" fontId="3" fillId="0" borderId="4" xfId="0" quotePrefix="1" applyFont="1" applyBorder="1" applyAlignment="1">
      <alignment horizontal="left" indent="3"/>
    </xf>
    <xf numFmtId="10" fontId="0" fillId="2" borderId="0" xfId="2" applyNumberFormat="1" applyFont="1" applyFill="1"/>
    <xf numFmtId="10" fontId="0" fillId="0" borderId="0" xfId="2" applyNumberFormat="1" applyFont="1"/>
    <xf numFmtId="43" fontId="0" fillId="0" borderId="9" xfId="0" applyNumberFormat="1" applyBorder="1"/>
    <xf numFmtId="0" fontId="12" fillId="0" borderId="0" xfId="0" applyFont="1"/>
    <xf numFmtId="42" fontId="0" fillId="0" borderId="0" xfId="0" applyNumberFormat="1"/>
    <xf numFmtId="0" fontId="0" fillId="4" borderId="0" xfId="0" applyFill="1"/>
    <xf numFmtId="43" fontId="0" fillId="0" borderId="9" xfId="0" applyNumberFormat="1" applyFill="1" applyBorder="1"/>
    <xf numFmtId="0" fontId="4" fillId="0" borderId="0" xfId="3">
      <alignment vertical="top"/>
    </xf>
    <xf numFmtId="0" fontId="0" fillId="0" borderId="0" xfId="0"/>
    <xf numFmtId="0" fontId="0" fillId="3" borderId="0" xfId="0" applyFill="1"/>
    <xf numFmtId="44" fontId="0" fillId="3" borderId="0" xfId="0" applyNumberFormat="1" applyFill="1"/>
    <xf numFmtId="167" fontId="0" fillId="3" borderId="0" xfId="0" applyNumberFormat="1" applyFill="1"/>
    <xf numFmtId="0" fontId="5" fillId="0" borderId="0" xfId="3" applyFont="1" applyAlignment="1">
      <alignment horizontal="left" vertical="top"/>
    </xf>
    <xf numFmtId="0" fontId="4" fillId="0" borderId="0" xfId="3" applyAlignment="1">
      <alignment vertical="top"/>
    </xf>
    <xf numFmtId="0" fontId="6" fillId="0" borderId="0" xfId="3" applyFont="1" applyAlignment="1">
      <alignment vertical="top"/>
    </xf>
    <xf numFmtId="0" fontId="4" fillId="0" borderId="0" xfId="3" applyAlignment="1">
      <alignment horizontal="center" vertical="top" shrinkToFit="1"/>
    </xf>
    <xf numFmtId="0" fontId="2" fillId="0" borderId="4" xfId="0" applyFont="1" applyBorder="1" applyAlignment="1">
      <alignment horizontal="left" vertical="center" wrapText="1" indent="2"/>
    </xf>
    <xf numFmtId="0" fontId="2" fillId="0" borderId="0" xfId="0" applyFont="1" applyBorder="1" applyAlignment="1">
      <alignment horizontal="left" vertical="center" wrapText="1" indent="2"/>
    </xf>
    <xf numFmtId="0" fontId="2" fillId="0" borderId="5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 indent="2"/>
    </xf>
    <xf numFmtId="0" fontId="0" fillId="0" borderId="7" xfId="0" applyBorder="1" applyAlignment="1">
      <alignment horizontal="left" vertical="center" wrapText="1" indent="2"/>
    </xf>
    <xf numFmtId="0" fontId="0" fillId="0" borderId="8" xfId="0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 wrapText="1" indent="2"/>
    </xf>
    <xf numFmtId="0" fontId="0" fillId="0" borderId="4" xfId="0" applyBorder="1" applyAlignment="1">
      <alignment horizontal="left" vertical="center" wrapText="1" indent="2"/>
    </xf>
    <xf numFmtId="0" fontId="0" fillId="0" borderId="0" xfId="0" applyBorder="1" applyAlignment="1">
      <alignment horizontal="left" vertical="center" wrapText="1" indent="2"/>
    </xf>
    <xf numFmtId="0" fontId="0" fillId="0" borderId="5" xfId="0" applyBorder="1" applyAlignment="1">
      <alignment horizontal="left" vertical="center" wrapText="1" indent="2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/>
    </xf>
    <xf numFmtId="2" fontId="0" fillId="2" borderId="0" xfId="2" applyNumberFormat="1" applyFont="1" applyFill="1"/>
    <xf numFmtId="0" fontId="7" fillId="4" borderId="0" xfId="0" applyFont="1" applyFill="1"/>
    <xf numFmtId="168" fontId="0" fillId="0" borderId="0" xfId="0" applyNumberFormat="1"/>
  </cellXfs>
  <cellStyles count="4">
    <cellStyle name="Comma" xfId="1" builtinId="3"/>
    <cellStyle name="Normal" xfId="0" builtinId="0"/>
    <cellStyle name="Normal 2" xfId="3" xr:uid="{6F67AC6D-BE1D-5449-A011-C3CA54BA0433}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313267</xdr:colOff>
      <xdr:row>1</xdr:row>
      <xdr:rowOff>21166</xdr:rowOff>
    </xdr:from>
    <xdr:to>
      <xdr:col>12</xdr:col>
      <xdr:colOff>627036</xdr:colOff>
      <xdr:row>8</xdr:row>
      <xdr:rowOff>159733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06B816-74C9-844D-AF54-2EFD8C720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3800" y="207433"/>
          <a:ext cx="7823201" cy="2737110"/>
        </a:xfrm>
        <a:prstGeom prst="rect">
          <a:avLst/>
        </a:prstGeom>
      </xdr:spPr>
    </xdr:pic>
    <xdr:clientData/>
  </xdr:twoCellAnchor>
  <xdr:twoCellAnchor editAs="oneCell">
    <xdr:from>
      <xdr:col>3</xdr:col>
      <xdr:colOff>311615</xdr:colOff>
      <xdr:row>27</xdr:row>
      <xdr:rowOff>8763</xdr:rowOff>
    </xdr:from>
    <xdr:to>
      <xdr:col>8</xdr:col>
      <xdr:colOff>364041</xdr:colOff>
      <xdr:row>39</xdr:row>
      <xdr:rowOff>201839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6C0F6B-383C-F347-BFD0-A93D3A777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0258" y="7574334"/>
          <a:ext cx="4117639" cy="3238809"/>
        </a:xfrm>
        <a:prstGeom prst="rect">
          <a:avLst/>
        </a:prstGeom>
      </xdr:spPr>
    </xdr:pic>
    <xdr:clientData/>
  </xdr:twoCellAnchor>
  <xdr:twoCellAnchor editAs="oneCell">
    <xdr:from>
      <xdr:col>9</xdr:col>
      <xdr:colOff>484865</xdr:colOff>
      <xdr:row>27</xdr:row>
      <xdr:rowOff>96685</xdr:rowOff>
    </xdr:from>
    <xdr:to>
      <xdr:col>16</xdr:col>
      <xdr:colOff>634184</xdr:colOff>
      <xdr:row>39</xdr:row>
      <xdr:rowOff>192162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8F4768-3FB6-E049-A701-BA66E3458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31222" y="7662256"/>
          <a:ext cx="5368137" cy="31412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427383</xdr:colOff>
      <xdr:row>3</xdr:row>
      <xdr:rowOff>136249</xdr:rowOff>
    </xdr:from>
    <xdr:to>
      <xdr:col>15</xdr:col>
      <xdr:colOff>268769</xdr:colOff>
      <xdr:row>10</xdr:row>
      <xdr:rowOff>98330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564015-0394-4A5F-A34C-552110CF6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33861" y="707749"/>
          <a:ext cx="5722038" cy="129558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Nicole Baltazar" id="{B47CA3F5-0268-E14C-8708-D4B0D87EA73D}" userId="S::nicole.baltazar001@umb.edu::cadc74f6-d5f2-496d-8893-40dccfe7b26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7" dT="2020-11-25T01:47:24.47" personId="{B47CA3F5-0268-E14C-8708-D4B0D87EA73D}" id="{23A893FE-9C32-9D4D-9CF1-71C0E26E3198}">
    <text xml:space="preserve">Nonoperating asset?
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A6A38-48EC-384F-A1BC-9B8FA3CD75B1}">
  <sheetPr>
    <tabColor theme="4"/>
  </sheetPr>
  <dimension ref="A1:G54"/>
  <sheetViews>
    <sheetView topLeftCell="A16" zoomScale="108" workbookViewId="0">
      <selection activeCell="C54" sqref="C54"/>
    </sheetView>
  </sheetViews>
  <sheetFormatPr baseColWidth="10" defaultColWidth="11.5" defaultRowHeight="13" outlineLevelCol="7" x14ac:dyDescent="0.2"/>
  <cols>
    <col min="1" max="1" width="3" style="2" customWidth="1" outlineLevel="7"/>
    <col min="2" max="2" width="58" style="2" customWidth="1" outlineLevel="7"/>
    <col min="3" max="5" width="17" style="2" customWidth="1" outlineLevel="7"/>
    <col min="6" max="256" width="20.83203125" style="2" customWidth="1"/>
    <col min="257" max="257" width="3" style="2" customWidth="1"/>
    <col min="258" max="258" width="58" style="2" customWidth="1"/>
    <col min="259" max="261" width="17" style="2" customWidth="1"/>
    <col min="262" max="512" width="20.83203125" style="2" customWidth="1"/>
    <col min="513" max="513" width="3" style="2" customWidth="1"/>
    <col min="514" max="514" width="58" style="2" customWidth="1"/>
    <col min="515" max="517" width="17" style="2" customWidth="1"/>
    <col min="518" max="768" width="20.83203125" style="2" customWidth="1"/>
    <col min="769" max="769" width="3" style="2" customWidth="1"/>
    <col min="770" max="770" width="58" style="2" customWidth="1"/>
    <col min="771" max="773" width="17" style="2" customWidth="1"/>
    <col min="774" max="1024" width="20.83203125" style="2" customWidth="1"/>
    <col min="1025" max="1025" width="3" style="2" customWidth="1"/>
    <col min="1026" max="1026" width="58" style="2" customWidth="1"/>
    <col min="1027" max="1029" width="17" style="2" customWidth="1"/>
    <col min="1030" max="1280" width="20.83203125" style="2" customWidth="1"/>
    <col min="1281" max="1281" width="3" style="2" customWidth="1"/>
    <col min="1282" max="1282" width="58" style="2" customWidth="1"/>
    <col min="1283" max="1285" width="17" style="2" customWidth="1"/>
    <col min="1286" max="1536" width="20.83203125" style="2" customWidth="1"/>
    <col min="1537" max="1537" width="3" style="2" customWidth="1"/>
    <col min="1538" max="1538" width="58" style="2" customWidth="1"/>
    <col min="1539" max="1541" width="17" style="2" customWidth="1"/>
    <col min="1542" max="1792" width="20.83203125" style="2" customWidth="1"/>
    <col min="1793" max="1793" width="3" style="2" customWidth="1"/>
    <col min="1794" max="1794" width="58" style="2" customWidth="1"/>
    <col min="1795" max="1797" width="17" style="2" customWidth="1"/>
    <col min="1798" max="2048" width="20.83203125" style="2" customWidth="1"/>
    <col min="2049" max="2049" width="3" style="2" customWidth="1"/>
    <col min="2050" max="2050" width="58" style="2" customWidth="1"/>
    <col min="2051" max="2053" width="17" style="2" customWidth="1"/>
    <col min="2054" max="2304" width="20.83203125" style="2" customWidth="1"/>
    <col min="2305" max="2305" width="3" style="2" customWidth="1"/>
    <col min="2306" max="2306" width="58" style="2" customWidth="1"/>
    <col min="2307" max="2309" width="17" style="2" customWidth="1"/>
    <col min="2310" max="2560" width="20.83203125" style="2" customWidth="1"/>
    <col min="2561" max="2561" width="3" style="2" customWidth="1"/>
    <col min="2562" max="2562" width="58" style="2" customWidth="1"/>
    <col min="2563" max="2565" width="17" style="2" customWidth="1"/>
    <col min="2566" max="2816" width="20.83203125" style="2" customWidth="1"/>
    <col min="2817" max="2817" width="3" style="2" customWidth="1"/>
    <col min="2818" max="2818" width="58" style="2" customWidth="1"/>
    <col min="2819" max="2821" width="17" style="2" customWidth="1"/>
    <col min="2822" max="3072" width="20.83203125" style="2" customWidth="1"/>
    <col min="3073" max="3073" width="3" style="2" customWidth="1"/>
    <col min="3074" max="3074" width="58" style="2" customWidth="1"/>
    <col min="3075" max="3077" width="17" style="2" customWidth="1"/>
    <col min="3078" max="3328" width="20.83203125" style="2" customWidth="1"/>
    <col min="3329" max="3329" width="3" style="2" customWidth="1"/>
    <col min="3330" max="3330" width="58" style="2" customWidth="1"/>
    <col min="3331" max="3333" width="17" style="2" customWidth="1"/>
    <col min="3334" max="3584" width="20.83203125" style="2" customWidth="1"/>
    <col min="3585" max="3585" width="3" style="2" customWidth="1"/>
    <col min="3586" max="3586" width="58" style="2" customWidth="1"/>
    <col min="3587" max="3589" width="17" style="2" customWidth="1"/>
    <col min="3590" max="3840" width="20.83203125" style="2" customWidth="1"/>
    <col min="3841" max="3841" width="3" style="2" customWidth="1"/>
    <col min="3842" max="3842" width="58" style="2" customWidth="1"/>
    <col min="3843" max="3845" width="17" style="2" customWidth="1"/>
    <col min="3846" max="4096" width="20.83203125" style="2" customWidth="1"/>
    <col min="4097" max="4097" width="3" style="2" customWidth="1"/>
    <col min="4098" max="4098" width="58" style="2" customWidth="1"/>
    <col min="4099" max="4101" width="17" style="2" customWidth="1"/>
    <col min="4102" max="4352" width="20.83203125" style="2" customWidth="1"/>
    <col min="4353" max="4353" width="3" style="2" customWidth="1"/>
    <col min="4354" max="4354" width="58" style="2" customWidth="1"/>
    <col min="4355" max="4357" width="17" style="2" customWidth="1"/>
    <col min="4358" max="4608" width="20.83203125" style="2" customWidth="1"/>
    <col min="4609" max="4609" width="3" style="2" customWidth="1"/>
    <col min="4610" max="4610" width="58" style="2" customWidth="1"/>
    <col min="4611" max="4613" width="17" style="2" customWidth="1"/>
    <col min="4614" max="4864" width="20.83203125" style="2" customWidth="1"/>
    <col min="4865" max="4865" width="3" style="2" customWidth="1"/>
    <col min="4866" max="4866" width="58" style="2" customWidth="1"/>
    <col min="4867" max="4869" width="17" style="2" customWidth="1"/>
    <col min="4870" max="5120" width="20.83203125" style="2" customWidth="1"/>
    <col min="5121" max="5121" width="3" style="2" customWidth="1"/>
    <col min="5122" max="5122" width="58" style="2" customWidth="1"/>
    <col min="5123" max="5125" width="17" style="2" customWidth="1"/>
    <col min="5126" max="5376" width="20.83203125" style="2" customWidth="1"/>
    <col min="5377" max="5377" width="3" style="2" customWidth="1"/>
    <col min="5378" max="5378" width="58" style="2" customWidth="1"/>
    <col min="5379" max="5381" width="17" style="2" customWidth="1"/>
    <col min="5382" max="5632" width="20.83203125" style="2" customWidth="1"/>
    <col min="5633" max="5633" width="3" style="2" customWidth="1"/>
    <col min="5634" max="5634" width="58" style="2" customWidth="1"/>
    <col min="5635" max="5637" width="17" style="2" customWidth="1"/>
    <col min="5638" max="5888" width="20.83203125" style="2" customWidth="1"/>
    <col min="5889" max="5889" width="3" style="2" customWidth="1"/>
    <col min="5890" max="5890" width="58" style="2" customWidth="1"/>
    <col min="5891" max="5893" width="17" style="2" customWidth="1"/>
    <col min="5894" max="6144" width="20.83203125" style="2" customWidth="1"/>
    <col min="6145" max="6145" width="3" style="2" customWidth="1"/>
    <col min="6146" max="6146" width="58" style="2" customWidth="1"/>
    <col min="6147" max="6149" width="17" style="2" customWidth="1"/>
    <col min="6150" max="6400" width="20.83203125" style="2" customWidth="1"/>
    <col min="6401" max="6401" width="3" style="2" customWidth="1"/>
    <col min="6402" max="6402" width="58" style="2" customWidth="1"/>
    <col min="6403" max="6405" width="17" style="2" customWidth="1"/>
    <col min="6406" max="6656" width="20.83203125" style="2" customWidth="1"/>
    <col min="6657" max="6657" width="3" style="2" customWidth="1"/>
    <col min="6658" max="6658" width="58" style="2" customWidth="1"/>
    <col min="6659" max="6661" width="17" style="2" customWidth="1"/>
    <col min="6662" max="6912" width="20.83203125" style="2" customWidth="1"/>
    <col min="6913" max="6913" width="3" style="2" customWidth="1"/>
    <col min="6914" max="6914" width="58" style="2" customWidth="1"/>
    <col min="6915" max="6917" width="17" style="2" customWidth="1"/>
    <col min="6918" max="7168" width="20.83203125" style="2" customWidth="1"/>
    <col min="7169" max="7169" width="3" style="2" customWidth="1"/>
    <col min="7170" max="7170" width="58" style="2" customWidth="1"/>
    <col min="7171" max="7173" width="17" style="2" customWidth="1"/>
    <col min="7174" max="7424" width="20.83203125" style="2" customWidth="1"/>
    <col min="7425" max="7425" width="3" style="2" customWidth="1"/>
    <col min="7426" max="7426" width="58" style="2" customWidth="1"/>
    <col min="7427" max="7429" width="17" style="2" customWidth="1"/>
    <col min="7430" max="7680" width="20.83203125" style="2" customWidth="1"/>
    <col min="7681" max="7681" width="3" style="2" customWidth="1"/>
    <col min="7682" max="7682" width="58" style="2" customWidth="1"/>
    <col min="7683" max="7685" width="17" style="2" customWidth="1"/>
    <col min="7686" max="7936" width="20.83203125" style="2" customWidth="1"/>
    <col min="7937" max="7937" width="3" style="2" customWidth="1"/>
    <col min="7938" max="7938" width="58" style="2" customWidth="1"/>
    <col min="7939" max="7941" width="17" style="2" customWidth="1"/>
    <col min="7942" max="8192" width="20.83203125" style="2" customWidth="1"/>
    <col min="8193" max="8193" width="3" style="2" customWidth="1"/>
    <col min="8194" max="8194" width="58" style="2" customWidth="1"/>
    <col min="8195" max="8197" width="17" style="2" customWidth="1"/>
    <col min="8198" max="8448" width="20.83203125" style="2" customWidth="1"/>
    <col min="8449" max="8449" width="3" style="2" customWidth="1"/>
    <col min="8450" max="8450" width="58" style="2" customWidth="1"/>
    <col min="8451" max="8453" width="17" style="2" customWidth="1"/>
    <col min="8454" max="8704" width="20.83203125" style="2" customWidth="1"/>
    <col min="8705" max="8705" width="3" style="2" customWidth="1"/>
    <col min="8706" max="8706" width="58" style="2" customWidth="1"/>
    <col min="8707" max="8709" width="17" style="2" customWidth="1"/>
    <col min="8710" max="8960" width="20.83203125" style="2" customWidth="1"/>
    <col min="8961" max="8961" width="3" style="2" customWidth="1"/>
    <col min="8962" max="8962" width="58" style="2" customWidth="1"/>
    <col min="8963" max="8965" width="17" style="2" customWidth="1"/>
    <col min="8966" max="9216" width="20.83203125" style="2" customWidth="1"/>
    <col min="9217" max="9217" width="3" style="2" customWidth="1"/>
    <col min="9218" max="9218" width="58" style="2" customWidth="1"/>
    <col min="9219" max="9221" width="17" style="2" customWidth="1"/>
    <col min="9222" max="9472" width="20.83203125" style="2" customWidth="1"/>
    <col min="9473" max="9473" width="3" style="2" customWidth="1"/>
    <col min="9474" max="9474" width="58" style="2" customWidth="1"/>
    <col min="9475" max="9477" width="17" style="2" customWidth="1"/>
    <col min="9478" max="9728" width="20.83203125" style="2" customWidth="1"/>
    <col min="9729" max="9729" width="3" style="2" customWidth="1"/>
    <col min="9730" max="9730" width="58" style="2" customWidth="1"/>
    <col min="9731" max="9733" width="17" style="2" customWidth="1"/>
    <col min="9734" max="9984" width="20.83203125" style="2" customWidth="1"/>
    <col min="9985" max="9985" width="3" style="2" customWidth="1"/>
    <col min="9986" max="9986" width="58" style="2" customWidth="1"/>
    <col min="9987" max="9989" width="17" style="2" customWidth="1"/>
    <col min="9990" max="10240" width="20.83203125" style="2" customWidth="1"/>
    <col min="10241" max="10241" width="3" style="2" customWidth="1"/>
    <col min="10242" max="10242" width="58" style="2" customWidth="1"/>
    <col min="10243" max="10245" width="17" style="2" customWidth="1"/>
    <col min="10246" max="10496" width="20.83203125" style="2" customWidth="1"/>
    <col min="10497" max="10497" width="3" style="2" customWidth="1"/>
    <col min="10498" max="10498" width="58" style="2" customWidth="1"/>
    <col min="10499" max="10501" width="17" style="2" customWidth="1"/>
    <col min="10502" max="10752" width="20.83203125" style="2" customWidth="1"/>
    <col min="10753" max="10753" width="3" style="2" customWidth="1"/>
    <col min="10754" max="10754" width="58" style="2" customWidth="1"/>
    <col min="10755" max="10757" width="17" style="2" customWidth="1"/>
    <col min="10758" max="11008" width="20.83203125" style="2" customWidth="1"/>
    <col min="11009" max="11009" width="3" style="2" customWidth="1"/>
    <col min="11010" max="11010" width="58" style="2" customWidth="1"/>
    <col min="11011" max="11013" width="17" style="2" customWidth="1"/>
    <col min="11014" max="11264" width="20.83203125" style="2" customWidth="1"/>
    <col min="11265" max="11265" width="3" style="2" customWidth="1"/>
    <col min="11266" max="11266" width="58" style="2" customWidth="1"/>
    <col min="11267" max="11269" width="17" style="2" customWidth="1"/>
    <col min="11270" max="11520" width="20.83203125" style="2" customWidth="1"/>
    <col min="11521" max="11521" width="3" style="2" customWidth="1"/>
    <col min="11522" max="11522" width="58" style="2" customWidth="1"/>
    <col min="11523" max="11525" width="17" style="2" customWidth="1"/>
    <col min="11526" max="11776" width="20.83203125" style="2" customWidth="1"/>
    <col min="11777" max="11777" width="3" style="2" customWidth="1"/>
    <col min="11778" max="11778" width="58" style="2" customWidth="1"/>
    <col min="11779" max="11781" width="17" style="2" customWidth="1"/>
    <col min="11782" max="12032" width="20.83203125" style="2" customWidth="1"/>
    <col min="12033" max="12033" width="3" style="2" customWidth="1"/>
    <col min="12034" max="12034" width="58" style="2" customWidth="1"/>
    <col min="12035" max="12037" width="17" style="2" customWidth="1"/>
    <col min="12038" max="12288" width="20.83203125" style="2" customWidth="1"/>
    <col min="12289" max="12289" width="3" style="2" customWidth="1"/>
    <col min="12290" max="12290" width="58" style="2" customWidth="1"/>
    <col min="12291" max="12293" width="17" style="2" customWidth="1"/>
    <col min="12294" max="12544" width="20.83203125" style="2" customWidth="1"/>
    <col min="12545" max="12545" width="3" style="2" customWidth="1"/>
    <col min="12546" max="12546" width="58" style="2" customWidth="1"/>
    <col min="12547" max="12549" width="17" style="2" customWidth="1"/>
    <col min="12550" max="12800" width="20.83203125" style="2" customWidth="1"/>
    <col min="12801" max="12801" width="3" style="2" customWidth="1"/>
    <col min="12802" max="12802" width="58" style="2" customWidth="1"/>
    <col min="12803" max="12805" width="17" style="2" customWidth="1"/>
    <col min="12806" max="13056" width="20.83203125" style="2" customWidth="1"/>
    <col min="13057" max="13057" width="3" style="2" customWidth="1"/>
    <col min="13058" max="13058" width="58" style="2" customWidth="1"/>
    <col min="13059" max="13061" width="17" style="2" customWidth="1"/>
    <col min="13062" max="13312" width="20.83203125" style="2" customWidth="1"/>
    <col min="13313" max="13313" width="3" style="2" customWidth="1"/>
    <col min="13314" max="13314" width="58" style="2" customWidth="1"/>
    <col min="13315" max="13317" width="17" style="2" customWidth="1"/>
    <col min="13318" max="13568" width="20.83203125" style="2" customWidth="1"/>
    <col min="13569" max="13569" width="3" style="2" customWidth="1"/>
    <col min="13570" max="13570" width="58" style="2" customWidth="1"/>
    <col min="13571" max="13573" width="17" style="2" customWidth="1"/>
    <col min="13574" max="13824" width="20.83203125" style="2" customWidth="1"/>
    <col min="13825" max="13825" width="3" style="2" customWidth="1"/>
    <col min="13826" max="13826" width="58" style="2" customWidth="1"/>
    <col min="13827" max="13829" width="17" style="2" customWidth="1"/>
    <col min="13830" max="14080" width="20.83203125" style="2" customWidth="1"/>
    <col min="14081" max="14081" width="3" style="2" customWidth="1"/>
    <col min="14082" max="14082" width="58" style="2" customWidth="1"/>
    <col min="14083" max="14085" width="17" style="2" customWidth="1"/>
    <col min="14086" max="14336" width="20.83203125" style="2" customWidth="1"/>
    <col min="14337" max="14337" width="3" style="2" customWidth="1"/>
    <col min="14338" max="14338" width="58" style="2" customWidth="1"/>
    <col min="14339" max="14341" width="17" style="2" customWidth="1"/>
    <col min="14342" max="14592" width="20.83203125" style="2" customWidth="1"/>
    <col min="14593" max="14593" width="3" style="2" customWidth="1"/>
    <col min="14594" max="14594" width="58" style="2" customWidth="1"/>
    <col min="14595" max="14597" width="17" style="2" customWidth="1"/>
    <col min="14598" max="14848" width="20.83203125" style="2" customWidth="1"/>
    <col min="14849" max="14849" width="3" style="2" customWidth="1"/>
    <col min="14850" max="14850" width="58" style="2" customWidth="1"/>
    <col min="14851" max="14853" width="17" style="2" customWidth="1"/>
    <col min="14854" max="15104" width="20.83203125" style="2" customWidth="1"/>
    <col min="15105" max="15105" width="3" style="2" customWidth="1"/>
    <col min="15106" max="15106" width="58" style="2" customWidth="1"/>
    <col min="15107" max="15109" width="17" style="2" customWidth="1"/>
    <col min="15110" max="15360" width="20.83203125" style="2" customWidth="1"/>
    <col min="15361" max="15361" width="3" style="2" customWidth="1"/>
    <col min="15362" max="15362" width="58" style="2" customWidth="1"/>
    <col min="15363" max="15365" width="17" style="2" customWidth="1"/>
    <col min="15366" max="15616" width="20.83203125" style="2" customWidth="1"/>
    <col min="15617" max="15617" width="3" style="2" customWidth="1"/>
    <col min="15618" max="15618" width="58" style="2" customWidth="1"/>
    <col min="15619" max="15621" width="17" style="2" customWidth="1"/>
    <col min="15622" max="15872" width="20.83203125" style="2" customWidth="1"/>
    <col min="15873" max="15873" width="3" style="2" customWidth="1"/>
    <col min="15874" max="15874" width="58" style="2" customWidth="1"/>
    <col min="15875" max="15877" width="17" style="2" customWidth="1"/>
    <col min="15878" max="16128" width="20.83203125" style="2" customWidth="1"/>
    <col min="16129" max="16129" width="3" style="2" customWidth="1"/>
    <col min="16130" max="16130" width="58" style="2" customWidth="1"/>
    <col min="16131" max="16133" width="17" style="2" customWidth="1"/>
    <col min="16134" max="16384" width="20.83203125" style="2" customWidth="1"/>
  </cols>
  <sheetData>
    <row r="1" spans="1:5" x14ac:dyDescent="0.2">
      <c r="A1" s="69" t="s">
        <v>0</v>
      </c>
      <c r="B1" s="70"/>
      <c r="C1" s="70"/>
      <c r="D1" s="70"/>
      <c r="E1" s="70"/>
    </row>
    <row r="2" spans="1:5" x14ac:dyDescent="0.2">
      <c r="A2" s="69" t="s">
        <v>1</v>
      </c>
      <c r="B2" s="70"/>
      <c r="C2" s="70"/>
      <c r="D2" s="70"/>
      <c r="E2" s="70"/>
    </row>
    <row r="3" spans="1:5" x14ac:dyDescent="0.2">
      <c r="A3" s="69" t="s">
        <v>2</v>
      </c>
      <c r="B3" s="70"/>
      <c r="C3" s="70"/>
      <c r="D3" s="70"/>
      <c r="E3" s="70"/>
    </row>
    <row r="4" spans="1:5" x14ac:dyDescent="0.2">
      <c r="A4" s="69" t="s">
        <v>3</v>
      </c>
      <c r="B4" s="70"/>
      <c r="C4" s="70"/>
      <c r="D4" s="70"/>
      <c r="E4" s="70"/>
    </row>
    <row r="5" spans="1:5" x14ac:dyDescent="0.2">
      <c r="A5" s="69" t="s">
        <v>4</v>
      </c>
      <c r="B5" s="70"/>
      <c r="C5" s="70"/>
      <c r="D5" s="70"/>
      <c r="E5" s="70"/>
    </row>
    <row r="6" spans="1:5" x14ac:dyDescent="0.2">
      <c r="A6" s="69" t="s">
        <v>5</v>
      </c>
      <c r="B6" s="70"/>
      <c r="C6" s="70"/>
      <c r="D6" s="70"/>
      <c r="E6" s="70"/>
    </row>
    <row r="7" spans="1:5" x14ac:dyDescent="0.2">
      <c r="A7" s="69" t="s">
        <v>6</v>
      </c>
      <c r="B7" s="70"/>
      <c r="C7" s="70"/>
      <c r="D7" s="70"/>
      <c r="E7" s="70"/>
    </row>
    <row r="8" spans="1:5" x14ac:dyDescent="0.2">
      <c r="A8" s="71" t="s">
        <v>7</v>
      </c>
      <c r="B8" s="70"/>
      <c r="C8" s="70"/>
      <c r="D8" s="70"/>
      <c r="E8" s="70"/>
    </row>
    <row r="9" spans="1:5" x14ac:dyDescent="0.2">
      <c r="A9" s="69" t="s">
        <v>1</v>
      </c>
      <c r="B9" s="70"/>
      <c r="C9" s="70"/>
      <c r="D9" s="70"/>
      <c r="E9" s="70"/>
    </row>
    <row r="10" spans="1:5" x14ac:dyDescent="0.2">
      <c r="A10" s="64"/>
      <c r="B10" s="64" t="s">
        <v>8</v>
      </c>
      <c r="C10" s="64"/>
      <c r="D10" s="64"/>
      <c r="E10" s="64"/>
    </row>
    <row r="11" spans="1:5" x14ac:dyDescent="0.2">
      <c r="A11" s="64"/>
      <c r="B11" s="64" t="s">
        <v>9</v>
      </c>
      <c r="C11" s="64"/>
      <c r="D11" s="64"/>
      <c r="E11" s="64"/>
    </row>
    <row r="16" spans="1:5" x14ac:dyDescent="0.2">
      <c r="A16" s="64"/>
      <c r="B16" s="64" t="s">
        <v>10</v>
      </c>
      <c r="C16" s="64"/>
      <c r="D16" s="64"/>
      <c r="E16" s="64"/>
    </row>
    <row r="17" spans="2:7" x14ac:dyDescent="0.2">
      <c r="B17" s="64" t="s">
        <v>1</v>
      </c>
      <c r="C17" s="64">
        <v>2019</v>
      </c>
      <c r="D17" s="64">
        <v>2018</v>
      </c>
      <c r="E17" s="64">
        <v>2017</v>
      </c>
      <c r="F17" s="44">
        <v>2016</v>
      </c>
      <c r="G17" s="44">
        <v>2015</v>
      </c>
    </row>
    <row r="18" spans="2:7" x14ac:dyDescent="0.2">
      <c r="B18" s="64" t="s">
        <v>11</v>
      </c>
      <c r="C18" s="64"/>
      <c r="D18" s="64"/>
      <c r="E18" s="64"/>
      <c r="F18" s="64"/>
      <c r="G18" s="64"/>
    </row>
    <row r="19" spans="2:7" x14ac:dyDescent="0.2">
      <c r="B19" s="64" t="s">
        <v>12</v>
      </c>
      <c r="C19" s="3">
        <v>163499</v>
      </c>
      <c r="D19" s="3">
        <v>152345</v>
      </c>
      <c r="E19" s="3">
        <v>145597</v>
      </c>
      <c r="F19" s="47">
        <v>148884</v>
      </c>
      <c r="G19" s="47">
        <v>131677</v>
      </c>
    </row>
    <row r="20" spans="2:7" x14ac:dyDescent="0.2">
      <c r="B20" s="64" t="s">
        <v>13</v>
      </c>
      <c r="C20" s="4">
        <v>17694</v>
      </c>
      <c r="D20" s="4">
        <v>18411</v>
      </c>
      <c r="E20" s="4">
        <v>14949</v>
      </c>
      <c r="F20" s="45">
        <v>14902</v>
      </c>
      <c r="G20" s="45">
        <v>15124</v>
      </c>
    </row>
    <row r="21" spans="2:7" x14ac:dyDescent="0.2">
      <c r="B21" s="64" t="s">
        <v>14</v>
      </c>
      <c r="C21" s="4">
        <v>181193</v>
      </c>
      <c r="D21" s="4">
        <v>170756</v>
      </c>
      <c r="E21" s="4">
        <v>160546</v>
      </c>
      <c r="F21" s="45">
        <v>163786</v>
      </c>
      <c r="G21" s="45">
        <v>146801</v>
      </c>
    </row>
    <row r="22" spans="2:7" x14ac:dyDescent="0.2">
      <c r="B22" s="64"/>
      <c r="C22" s="64"/>
      <c r="D22" s="64"/>
      <c r="E22" s="64"/>
      <c r="F22" s="64"/>
      <c r="G22" s="64"/>
    </row>
    <row r="23" spans="2:7" x14ac:dyDescent="0.2">
      <c r="B23" s="64" t="s">
        <v>15</v>
      </c>
      <c r="C23" s="64"/>
      <c r="D23" s="64"/>
      <c r="E23" s="64"/>
      <c r="F23" s="64"/>
      <c r="G23" s="64"/>
    </row>
    <row r="24" spans="2:7" x14ac:dyDescent="0.2">
      <c r="B24" s="64" t="s">
        <v>16</v>
      </c>
      <c r="C24" s="64"/>
      <c r="D24" s="64"/>
      <c r="E24" s="64"/>
      <c r="F24" s="64"/>
      <c r="G24" s="64"/>
    </row>
    <row r="25" spans="2:7" x14ac:dyDescent="0.2">
      <c r="B25" s="64" t="s">
        <v>13</v>
      </c>
      <c r="C25" s="4">
        <v>18653</v>
      </c>
      <c r="D25" s="4">
        <v>19786</v>
      </c>
      <c r="E25" s="4">
        <v>18709</v>
      </c>
      <c r="F25" s="45">
        <v>18757</v>
      </c>
      <c r="G25" s="45">
        <v>19268</v>
      </c>
    </row>
    <row r="26" spans="2:7" x14ac:dyDescent="0.2">
      <c r="B26" s="64" t="s">
        <v>17</v>
      </c>
      <c r="C26" s="4">
        <v>31132</v>
      </c>
      <c r="D26" s="4">
        <v>26727</v>
      </c>
      <c r="E26" s="4">
        <v>21159</v>
      </c>
      <c r="F26" s="45">
        <v>19851</v>
      </c>
      <c r="G26" s="45">
        <v>11996</v>
      </c>
    </row>
    <row r="27" spans="2:7" x14ac:dyDescent="0.2">
      <c r="B27" s="64" t="s">
        <v>18</v>
      </c>
      <c r="C27" s="64"/>
      <c r="D27" s="64"/>
      <c r="E27" s="64"/>
      <c r="F27" s="64"/>
      <c r="G27" s="64"/>
    </row>
    <row r="28" spans="2:7" x14ac:dyDescent="0.2">
      <c r="B28" s="64" t="s">
        <v>19</v>
      </c>
      <c r="C28" s="4">
        <v>34356</v>
      </c>
      <c r="D28" s="4">
        <v>32906</v>
      </c>
      <c r="E28" s="4">
        <v>37942</v>
      </c>
      <c r="F28" s="45">
        <v>38582</v>
      </c>
      <c r="G28" s="45">
        <v>35782</v>
      </c>
    </row>
    <row r="29" spans="2:7" x14ac:dyDescent="0.2">
      <c r="B29" s="64" t="s">
        <v>20</v>
      </c>
      <c r="C29" s="4">
        <v>39422</v>
      </c>
      <c r="D29" s="4">
        <v>36765</v>
      </c>
      <c r="E29" s="4">
        <v>35465</v>
      </c>
      <c r="F29" s="45">
        <v>36845</v>
      </c>
      <c r="G29" s="45">
        <v>32919</v>
      </c>
    </row>
    <row r="30" spans="2:7" x14ac:dyDescent="0.2">
      <c r="B30" s="64" t="s">
        <v>21</v>
      </c>
      <c r="C30" s="4">
        <v>1458</v>
      </c>
      <c r="D30" s="4">
        <v>46</v>
      </c>
      <c r="E30" s="4">
        <v>2914</v>
      </c>
      <c r="F30" s="45">
        <v>361</v>
      </c>
      <c r="G30" s="45">
        <v>35</v>
      </c>
    </row>
    <row r="31" spans="2:7" x14ac:dyDescent="0.2">
      <c r="B31" s="64" t="s">
        <v>22</v>
      </c>
      <c r="C31" s="4">
        <v>28217</v>
      </c>
      <c r="D31" s="4">
        <v>28430</v>
      </c>
      <c r="E31" s="4">
        <v>24387</v>
      </c>
      <c r="F31" s="45">
        <v>25847</v>
      </c>
      <c r="G31" s="45">
        <v>22016</v>
      </c>
    </row>
    <row r="32" spans="2:7" x14ac:dyDescent="0.2">
      <c r="B32" s="64" t="s">
        <v>23</v>
      </c>
      <c r="C32" s="4">
        <v>153238</v>
      </c>
      <c r="D32" s="4">
        <v>144660</v>
      </c>
      <c r="E32" s="4">
        <v>140576</v>
      </c>
      <c r="F32" s="45">
        <v>140243</v>
      </c>
      <c r="G32" s="45">
        <v>122016</v>
      </c>
    </row>
    <row r="33" spans="2:7" x14ac:dyDescent="0.2">
      <c r="B33" s="64" t="s">
        <v>24</v>
      </c>
      <c r="C33" s="4">
        <v>27955</v>
      </c>
      <c r="D33" s="4">
        <v>26096</v>
      </c>
      <c r="E33" s="4">
        <v>19970</v>
      </c>
      <c r="F33" s="45">
        <v>23543</v>
      </c>
      <c r="G33" s="45">
        <v>24785</v>
      </c>
    </row>
    <row r="34" spans="2:7" x14ac:dyDescent="0.2">
      <c r="B34" s="64"/>
      <c r="C34" s="64"/>
      <c r="D34" s="64"/>
      <c r="E34" s="64"/>
      <c r="F34" s="64"/>
      <c r="G34" s="64"/>
    </row>
    <row r="35" spans="2:7" x14ac:dyDescent="0.2">
      <c r="B35" s="64" t="s">
        <v>25</v>
      </c>
      <c r="C35" s="64"/>
      <c r="D35" s="64"/>
      <c r="E35" s="64"/>
      <c r="F35" s="64"/>
      <c r="G35" s="64"/>
    </row>
    <row r="36" spans="2:7" x14ac:dyDescent="0.2">
      <c r="B36" s="64" t="s">
        <v>26</v>
      </c>
      <c r="C36" s="4">
        <v>-8422</v>
      </c>
      <c r="D36" s="4">
        <v>-7957</v>
      </c>
      <c r="E36" s="4">
        <v>-6300</v>
      </c>
      <c r="F36" s="45">
        <v>-4910</v>
      </c>
      <c r="G36" s="45">
        <v>-4120</v>
      </c>
    </row>
    <row r="37" spans="2:7" x14ac:dyDescent="0.2">
      <c r="B37" s="64" t="s">
        <v>27</v>
      </c>
      <c r="C37" s="4">
        <v>6</v>
      </c>
      <c r="D37" s="4">
        <v>-48</v>
      </c>
      <c r="E37" s="4">
        <v>-128</v>
      </c>
      <c r="F37" s="45">
        <v>98</v>
      </c>
      <c r="G37" s="45">
        <v>79</v>
      </c>
    </row>
    <row r="38" spans="2:7" x14ac:dyDescent="0.2">
      <c r="B38" s="64" t="s">
        <v>28</v>
      </c>
      <c r="C38" s="4">
        <v>-1071</v>
      </c>
      <c r="D38" s="4">
        <v>6782</v>
      </c>
      <c r="E38" s="4">
        <v>1597</v>
      </c>
      <c r="F38" s="45">
        <v>1081</v>
      </c>
      <c r="G38" s="45">
        <v>-52</v>
      </c>
    </row>
    <row r="39" spans="2:7" x14ac:dyDescent="0.2">
      <c r="B39" s="64" t="s">
        <v>29</v>
      </c>
      <c r="C39" s="4">
        <v>-9487</v>
      </c>
      <c r="D39" s="4">
        <v>-1223</v>
      </c>
      <c r="E39" s="4">
        <v>-4831</v>
      </c>
      <c r="F39" s="45">
        <v>-3731</v>
      </c>
      <c r="G39" s="45">
        <v>-4093</v>
      </c>
    </row>
    <row r="40" spans="2:7" x14ac:dyDescent="0.2">
      <c r="B40" s="64" t="s">
        <v>30</v>
      </c>
      <c r="C40" s="4">
        <v>18468</v>
      </c>
      <c r="D40" s="4">
        <v>24873</v>
      </c>
      <c r="E40" s="4">
        <v>15139</v>
      </c>
      <c r="F40" s="45">
        <v>19812</v>
      </c>
      <c r="G40" s="45">
        <v>20692</v>
      </c>
    </row>
    <row r="41" spans="2:7" x14ac:dyDescent="0.2">
      <c r="B41" s="64" t="s">
        <v>31</v>
      </c>
      <c r="C41" s="4">
        <v>3493</v>
      </c>
      <c r="D41" s="4">
        <v>4920</v>
      </c>
      <c r="E41" s="4">
        <v>-14708</v>
      </c>
      <c r="F41" s="45">
        <v>6479</v>
      </c>
      <c r="G41" s="45">
        <v>7005</v>
      </c>
    </row>
    <row r="42" spans="2:7" x14ac:dyDescent="0.2">
      <c r="B42" s="64" t="s">
        <v>32</v>
      </c>
      <c r="C42" s="4">
        <v>14975</v>
      </c>
      <c r="D42" s="4">
        <v>19953</v>
      </c>
      <c r="E42" s="4">
        <v>29847</v>
      </c>
      <c r="F42" s="45">
        <v>13333</v>
      </c>
      <c r="G42" s="45">
        <v>13687</v>
      </c>
    </row>
    <row r="43" spans="2:7" x14ac:dyDescent="0.2">
      <c r="B43" s="64" t="s">
        <v>33</v>
      </c>
      <c r="C43" s="64"/>
      <c r="D43" s="64"/>
      <c r="E43" s="64"/>
      <c r="F43" s="64"/>
      <c r="G43" s="64"/>
    </row>
    <row r="44" spans="2:7" x14ac:dyDescent="0.2">
      <c r="B44" s="64" t="s">
        <v>34</v>
      </c>
      <c r="C44" s="4">
        <v>-1072</v>
      </c>
      <c r="D44" s="4">
        <v>-583</v>
      </c>
      <c r="E44" s="4">
        <v>-397</v>
      </c>
      <c r="F44" s="45">
        <v>-357</v>
      </c>
      <c r="G44" s="45">
        <v>-342</v>
      </c>
    </row>
    <row r="45" spans="2:7" x14ac:dyDescent="0.2">
      <c r="B45" s="64" t="s">
        <v>35</v>
      </c>
      <c r="C45" s="3">
        <v>13903</v>
      </c>
      <c r="D45" s="3">
        <v>19370</v>
      </c>
      <c r="E45" s="3">
        <v>29450</v>
      </c>
      <c r="F45" s="47">
        <v>12976</v>
      </c>
      <c r="G45" s="47">
        <v>13345</v>
      </c>
    </row>
    <row r="46" spans="2:7" x14ac:dyDescent="0.2">
      <c r="B46" s="64" t="s">
        <v>36</v>
      </c>
      <c r="C46" s="4">
        <v>-3</v>
      </c>
      <c r="D46" s="5">
        <v>0</v>
      </c>
      <c r="E46" s="5">
        <v>0</v>
      </c>
      <c r="F46" s="64"/>
      <c r="G46" s="64"/>
    </row>
    <row r="47" spans="2:7" x14ac:dyDescent="0.2">
      <c r="B47" s="64" t="s">
        <v>37</v>
      </c>
      <c r="C47" s="3">
        <v>13900</v>
      </c>
      <c r="D47" s="3">
        <v>19370</v>
      </c>
      <c r="E47" s="3">
        <v>29450</v>
      </c>
      <c r="F47" s="64"/>
      <c r="G47" s="64"/>
    </row>
    <row r="49" spans="2:7" x14ac:dyDescent="0.2">
      <c r="B49" s="64" t="s">
        <v>38</v>
      </c>
      <c r="C49" s="64"/>
      <c r="D49" s="64"/>
      <c r="E49" s="64"/>
      <c r="F49" s="64"/>
      <c r="G49" s="64"/>
    </row>
    <row r="50" spans="2:7" x14ac:dyDescent="0.2">
      <c r="B50" s="64" t="s">
        <v>39</v>
      </c>
      <c r="C50" s="6">
        <v>1.9</v>
      </c>
      <c r="D50" s="6">
        <v>2.85</v>
      </c>
      <c r="E50" s="6">
        <v>4.7699999999999996</v>
      </c>
      <c r="F50" s="41">
        <v>2.1</v>
      </c>
      <c r="G50" s="41">
        <v>2.37</v>
      </c>
    </row>
    <row r="51" spans="2:7" x14ac:dyDescent="0.2">
      <c r="B51" s="64" t="s">
        <v>40</v>
      </c>
      <c r="C51" s="64"/>
      <c r="D51" s="64"/>
      <c r="E51" s="64"/>
      <c r="F51" s="64"/>
      <c r="G51" s="64"/>
    </row>
    <row r="52" spans="2:7" x14ac:dyDescent="0.2">
      <c r="B52" s="64" t="s">
        <v>39</v>
      </c>
      <c r="C52" s="6">
        <v>1.89</v>
      </c>
      <c r="D52" s="6">
        <v>2.85</v>
      </c>
      <c r="E52" s="6">
        <v>4.76</v>
      </c>
      <c r="F52" s="41">
        <v>2.1</v>
      </c>
      <c r="G52" s="41">
        <v>2.37</v>
      </c>
    </row>
    <row r="54" spans="2:7" x14ac:dyDescent="0.2">
      <c r="B54" s="64"/>
      <c r="C54" s="4"/>
      <c r="D54" s="64"/>
      <c r="E54" s="64"/>
      <c r="F54" s="64"/>
      <c r="G54" s="64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hyperlinks>
    <hyperlink ref="A8" location="Table_Of_Contents!A1" display="Table Of Contents" xr:uid="{67D36B31-E4B9-304A-9D85-2F210A8FEF4C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0D64-1315-FB40-B56F-3EFB0EC6FF5B}">
  <sheetPr>
    <tabColor theme="4"/>
  </sheetPr>
  <dimension ref="A1:G74"/>
  <sheetViews>
    <sheetView topLeftCell="A38" zoomScale="111" workbookViewId="0">
      <selection activeCell="C55" sqref="C55"/>
    </sheetView>
  </sheetViews>
  <sheetFormatPr baseColWidth="10" defaultColWidth="11.5" defaultRowHeight="13" outlineLevelCol="7" x14ac:dyDescent="0.2"/>
  <cols>
    <col min="1" max="1" width="3" style="2" customWidth="1" outlineLevel="7"/>
    <col min="2" max="2" width="73" style="2" customWidth="1" outlineLevel="7"/>
    <col min="3" max="4" width="17" style="2" customWidth="1" outlineLevel="7"/>
    <col min="5" max="256" width="20.83203125" style="2" customWidth="1"/>
    <col min="257" max="257" width="3" style="2" customWidth="1"/>
    <col min="258" max="258" width="73" style="2" customWidth="1"/>
    <col min="259" max="260" width="17" style="2" customWidth="1"/>
    <col min="261" max="512" width="20.83203125" style="2" customWidth="1"/>
    <col min="513" max="513" width="3" style="2" customWidth="1"/>
    <col min="514" max="514" width="73" style="2" customWidth="1"/>
    <col min="515" max="516" width="17" style="2" customWidth="1"/>
    <col min="517" max="768" width="20.83203125" style="2" customWidth="1"/>
    <col min="769" max="769" width="3" style="2" customWidth="1"/>
    <col min="770" max="770" width="73" style="2" customWidth="1"/>
    <col min="771" max="772" width="17" style="2" customWidth="1"/>
    <col min="773" max="1024" width="20.83203125" style="2" customWidth="1"/>
    <col min="1025" max="1025" width="3" style="2" customWidth="1"/>
    <col min="1026" max="1026" width="73" style="2" customWidth="1"/>
    <col min="1027" max="1028" width="17" style="2" customWidth="1"/>
    <col min="1029" max="1280" width="20.83203125" style="2" customWidth="1"/>
    <col min="1281" max="1281" width="3" style="2" customWidth="1"/>
    <col min="1282" max="1282" width="73" style="2" customWidth="1"/>
    <col min="1283" max="1284" width="17" style="2" customWidth="1"/>
    <col min="1285" max="1536" width="20.83203125" style="2" customWidth="1"/>
    <col min="1537" max="1537" width="3" style="2" customWidth="1"/>
    <col min="1538" max="1538" width="73" style="2" customWidth="1"/>
    <col min="1539" max="1540" width="17" style="2" customWidth="1"/>
    <col min="1541" max="1792" width="20.83203125" style="2" customWidth="1"/>
    <col min="1793" max="1793" width="3" style="2" customWidth="1"/>
    <col min="1794" max="1794" width="73" style="2" customWidth="1"/>
    <col min="1795" max="1796" width="17" style="2" customWidth="1"/>
    <col min="1797" max="2048" width="20.83203125" style="2" customWidth="1"/>
    <col min="2049" max="2049" width="3" style="2" customWidth="1"/>
    <col min="2050" max="2050" width="73" style="2" customWidth="1"/>
    <col min="2051" max="2052" width="17" style="2" customWidth="1"/>
    <col min="2053" max="2304" width="20.83203125" style="2" customWidth="1"/>
    <col min="2305" max="2305" width="3" style="2" customWidth="1"/>
    <col min="2306" max="2306" width="73" style="2" customWidth="1"/>
    <col min="2307" max="2308" width="17" style="2" customWidth="1"/>
    <col min="2309" max="2560" width="20.83203125" style="2" customWidth="1"/>
    <col min="2561" max="2561" width="3" style="2" customWidth="1"/>
    <col min="2562" max="2562" width="73" style="2" customWidth="1"/>
    <col min="2563" max="2564" width="17" style="2" customWidth="1"/>
    <col min="2565" max="2816" width="20.83203125" style="2" customWidth="1"/>
    <col min="2817" max="2817" width="3" style="2" customWidth="1"/>
    <col min="2818" max="2818" width="73" style="2" customWidth="1"/>
    <col min="2819" max="2820" width="17" style="2" customWidth="1"/>
    <col min="2821" max="3072" width="20.83203125" style="2" customWidth="1"/>
    <col min="3073" max="3073" width="3" style="2" customWidth="1"/>
    <col min="3074" max="3074" width="73" style="2" customWidth="1"/>
    <col min="3075" max="3076" width="17" style="2" customWidth="1"/>
    <col min="3077" max="3328" width="20.83203125" style="2" customWidth="1"/>
    <col min="3329" max="3329" width="3" style="2" customWidth="1"/>
    <col min="3330" max="3330" width="73" style="2" customWidth="1"/>
    <col min="3331" max="3332" width="17" style="2" customWidth="1"/>
    <col min="3333" max="3584" width="20.83203125" style="2" customWidth="1"/>
    <col min="3585" max="3585" width="3" style="2" customWidth="1"/>
    <col min="3586" max="3586" width="73" style="2" customWidth="1"/>
    <col min="3587" max="3588" width="17" style="2" customWidth="1"/>
    <col min="3589" max="3840" width="20.83203125" style="2" customWidth="1"/>
    <col min="3841" max="3841" width="3" style="2" customWidth="1"/>
    <col min="3842" max="3842" width="73" style="2" customWidth="1"/>
    <col min="3843" max="3844" width="17" style="2" customWidth="1"/>
    <col min="3845" max="4096" width="20.83203125" style="2" customWidth="1"/>
    <col min="4097" max="4097" width="3" style="2" customWidth="1"/>
    <col min="4098" max="4098" width="73" style="2" customWidth="1"/>
    <col min="4099" max="4100" width="17" style="2" customWidth="1"/>
    <col min="4101" max="4352" width="20.83203125" style="2" customWidth="1"/>
    <col min="4353" max="4353" width="3" style="2" customWidth="1"/>
    <col min="4354" max="4354" width="73" style="2" customWidth="1"/>
    <col min="4355" max="4356" width="17" style="2" customWidth="1"/>
    <col min="4357" max="4608" width="20.83203125" style="2" customWidth="1"/>
    <col min="4609" max="4609" width="3" style="2" customWidth="1"/>
    <col min="4610" max="4610" width="73" style="2" customWidth="1"/>
    <col min="4611" max="4612" width="17" style="2" customWidth="1"/>
    <col min="4613" max="4864" width="20.83203125" style="2" customWidth="1"/>
    <col min="4865" max="4865" width="3" style="2" customWidth="1"/>
    <col min="4866" max="4866" width="73" style="2" customWidth="1"/>
    <col min="4867" max="4868" width="17" style="2" customWidth="1"/>
    <col min="4869" max="5120" width="20.83203125" style="2" customWidth="1"/>
    <col min="5121" max="5121" width="3" style="2" customWidth="1"/>
    <col min="5122" max="5122" width="73" style="2" customWidth="1"/>
    <col min="5123" max="5124" width="17" style="2" customWidth="1"/>
    <col min="5125" max="5376" width="20.83203125" style="2" customWidth="1"/>
    <col min="5377" max="5377" width="3" style="2" customWidth="1"/>
    <col min="5378" max="5378" width="73" style="2" customWidth="1"/>
    <col min="5379" max="5380" width="17" style="2" customWidth="1"/>
    <col min="5381" max="5632" width="20.83203125" style="2" customWidth="1"/>
    <col min="5633" max="5633" width="3" style="2" customWidth="1"/>
    <col min="5634" max="5634" width="73" style="2" customWidth="1"/>
    <col min="5635" max="5636" width="17" style="2" customWidth="1"/>
    <col min="5637" max="5888" width="20.83203125" style="2" customWidth="1"/>
    <col min="5889" max="5889" width="3" style="2" customWidth="1"/>
    <col min="5890" max="5890" width="73" style="2" customWidth="1"/>
    <col min="5891" max="5892" width="17" style="2" customWidth="1"/>
    <col min="5893" max="6144" width="20.83203125" style="2" customWidth="1"/>
    <col min="6145" max="6145" width="3" style="2" customWidth="1"/>
    <col min="6146" max="6146" width="73" style="2" customWidth="1"/>
    <col min="6147" max="6148" width="17" style="2" customWidth="1"/>
    <col min="6149" max="6400" width="20.83203125" style="2" customWidth="1"/>
    <col min="6401" max="6401" width="3" style="2" customWidth="1"/>
    <col min="6402" max="6402" width="73" style="2" customWidth="1"/>
    <col min="6403" max="6404" width="17" style="2" customWidth="1"/>
    <col min="6405" max="6656" width="20.83203125" style="2" customWidth="1"/>
    <col min="6657" max="6657" width="3" style="2" customWidth="1"/>
    <col min="6658" max="6658" width="73" style="2" customWidth="1"/>
    <col min="6659" max="6660" width="17" style="2" customWidth="1"/>
    <col min="6661" max="6912" width="20.83203125" style="2" customWidth="1"/>
    <col min="6913" max="6913" width="3" style="2" customWidth="1"/>
    <col min="6914" max="6914" width="73" style="2" customWidth="1"/>
    <col min="6915" max="6916" width="17" style="2" customWidth="1"/>
    <col min="6917" max="7168" width="20.83203125" style="2" customWidth="1"/>
    <col min="7169" max="7169" width="3" style="2" customWidth="1"/>
    <col min="7170" max="7170" width="73" style="2" customWidth="1"/>
    <col min="7171" max="7172" width="17" style="2" customWidth="1"/>
    <col min="7173" max="7424" width="20.83203125" style="2" customWidth="1"/>
    <col min="7425" max="7425" width="3" style="2" customWidth="1"/>
    <col min="7426" max="7426" width="73" style="2" customWidth="1"/>
    <col min="7427" max="7428" width="17" style="2" customWidth="1"/>
    <col min="7429" max="7680" width="20.83203125" style="2" customWidth="1"/>
    <col min="7681" max="7681" width="3" style="2" customWidth="1"/>
    <col min="7682" max="7682" width="73" style="2" customWidth="1"/>
    <col min="7683" max="7684" width="17" style="2" customWidth="1"/>
    <col min="7685" max="7936" width="20.83203125" style="2" customWidth="1"/>
    <col min="7937" max="7937" width="3" style="2" customWidth="1"/>
    <col min="7938" max="7938" width="73" style="2" customWidth="1"/>
    <col min="7939" max="7940" width="17" style="2" customWidth="1"/>
    <col min="7941" max="8192" width="20.83203125" style="2" customWidth="1"/>
    <col min="8193" max="8193" width="3" style="2" customWidth="1"/>
    <col min="8194" max="8194" width="73" style="2" customWidth="1"/>
    <col min="8195" max="8196" width="17" style="2" customWidth="1"/>
    <col min="8197" max="8448" width="20.83203125" style="2" customWidth="1"/>
    <col min="8449" max="8449" width="3" style="2" customWidth="1"/>
    <col min="8450" max="8450" width="73" style="2" customWidth="1"/>
    <col min="8451" max="8452" width="17" style="2" customWidth="1"/>
    <col min="8453" max="8704" width="20.83203125" style="2" customWidth="1"/>
    <col min="8705" max="8705" width="3" style="2" customWidth="1"/>
    <col min="8706" max="8706" width="73" style="2" customWidth="1"/>
    <col min="8707" max="8708" width="17" style="2" customWidth="1"/>
    <col min="8709" max="8960" width="20.83203125" style="2" customWidth="1"/>
    <col min="8961" max="8961" width="3" style="2" customWidth="1"/>
    <col min="8962" max="8962" width="73" style="2" customWidth="1"/>
    <col min="8963" max="8964" width="17" style="2" customWidth="1"/>
    <col min="8965" max="9216" width="20.83203125" style="2" customWidth="1"/>
    <col min="9217" max="9217" width="3" style="2" customWidth="1"/>
    <col min="9218" max="9218" width="73" style="2" customWidth="1"/>
    <col min="9219" max="9220" width="17" style="2" customWidth="1"/>
    <col min="9221" max="9472" width="20.83203125" style="2" customWidth="1"/>
    <col min="9473" max="9473" width="3" style="2" customWidth="1"/>
    <col min="9474" max="9474" width="73" style="2" customWidth="1"/>
    <col min="9475" max="9476" width="17" style="2" customWidth="1"/>
    <col min="9477" max="9728" width="20.83203125" style="2" customWidth="1"/>
    <col min="9729" max="9729" width="3" style="2" customWidth="1"/>
    <col min="9730" max="9730" width="73" style="2" customWidth="1"/>
    <col min="9731" max="9732" width="17" style="2" customWidth="1"/>
    <col min="9733" max="9984" width="20.83203125" style="2" customWidth="1"/>
    <col min="9985" max="9985" width="3" style="2" customWidth="1"/>
    <col min="9986" max="9986" width="73" style="2" customWidth="1"/>
    <col min="9987" max="9988" width="17" style="2" customWidth="1"/>
    <col min="9989" max="10240" width="20.83203125" style="2" customWidth="1"/>
    <col min="10241" max="10241" width="3" style="2" customWidth="1"/>
    <col min="10242" max="10242" width="73" style="2" customWidth="1"/>
    <col min="10243" max="10244" width="17" style="2" customWidth="1"/>
    <col min="10245" max="10496" width="20.83203125" style="2" customWidth="1"/>
    <col min="10497" max="10497" width="3" style="2" customWidth="1"/>
    <col min="10498" max="10498" width="73" style="2" customWidth="1"/>
    <col min="10499" max="10500" width="17" style="2" customWidth="1"/>
    <col min="10501" max="10752" width="20.83203125" style="2" customWidth="1"/>
    <col min="10753" max="10753" width="3" style="2" customWidth="1"/>
    <col min="10754" max="10754" width="73" style="2" customWidth="1"/>
    <col min="10755" max="10756" width="17" style="2" customWidth="1"/>
    <col min="10757" max="11008" width="20.83203125" style="2" customWidth="1"/>
    <col min="11009" max="11009" width="3" style="2" customWidth="1"/>
    <col min="11010" max="11010" width="73" style="2" customWidth="1"/>
    <col min="11011" max="11012" width="17" style="2" customWidth="1"/>
    <col min="11013" max="11264" width="20.83203125" style="2" customWidth="1"/>
    <col min="11265" max="11265" width="3" style="2" customWidth="1"/>
    <col min="11266" max="11266" width="73" style="2" customWidth="1"/>
    <col min="11267" max="11268" width="17" style="2" customWidth="1"/>
    <col min="11269" max="11520" width="20.83203125" style="2" customWidth="1"/>
    <col min="11521" max="11521" width="3" style="2" customWidth="1"/>
    <col min="11522" max="11522" width="73" style="2" customWidth="1"/>
    <col min="11523" max="11524" width="17" style="2" customWidth="1"/>
    <col min="11525" max="11776" width="20.83203125" style="2" customWidth="1"/>
    <col min="11777" max="11777" width="3" style="2" customWidth="1"/>
    <col min="11778" max="11778" width="73" style="2" customWidth="1"/>
    <col min="11779" max="11780" width="17" style="2" customWidth="1"/>
    <col min="11781" max="12032" width="20.83203125" style="2" customWidth="1"/>
    <col min="12033" max="12033" width="3" style="2" customWidth="1"/>
    <col min="12034" max="12034" width="73" style="2" customWidth="1"/>
    <col min="12035" max="12036" width="17" style="2" customWidth="1"/>
    <col min="12037" max="12288" width="20.83203125" style="2" customWidth="1"/>
    <col min="12289" max="12289" width="3" style="2" customWidth="1"/>
    <col min="12290" max="12290" width="73" style="2" customWidth="1"/>
    <col min="12291" max="12292" width="17" style="2" customWidth="1"/>
    <col min="12293" max="12544" width="20.83203125" style="2" customWidth="1"/>
    <col min="12545" max="12545" width="3" style="2" customWidth="1"/>
    <col min="12546" max="12546" width="73" style="2" customWidth="1"/>
    <col min="12547" max="12548" width="17" style="2" customWidth="1"/>
    <col min="12549" max="12800" width="20.83203125" style="2" customWidth="1"/>
    <col min="12801" max="12801" width="3" style="2" customWidth="1"/>
    <col min="12802" max="12802" width="73" style="2" customWidth="1"/>
    <col min="12803" max="12804" width="17" style="2" customWidth="1"/>
    <col min="12805" max="13056" width="20.83203125" style="2" customWidth="1"/>
    <col min="13057" max="13057" width="3" style="2" customWidth="1"/>
    <col min="13058" max="13058" width="73" style="2" customWidth="1"/>
    <col min="13059" max="13060" width="17" style="2" customWidth="1"/>
    <col min="13061" max="13312" width="20.83203125" style="2" customWidth="1"/>
    <col min="13313" max="13313" width="3" style="2" customWidth="1"/>
    <col min="13314" max="13314" width="73" style="2" customWidth="1"/>
    <col min="13315" max="13316" width="17" style="2" customWidth="1"/>
    <col min="13317" max="13568" width="20.83203125" style="2" customWidth="1"/>
    <col min="13569" max="13569" width="3" style="2" customWidth="1"/>
    <col min="13570" max="13570" width="73" style="2" customWidth="1"/>
    <col min="13571" max="13572" width="17" style="2" customWidth="1"/>
    <col min="13573" max="13824" width="20.83203125" style="2" customWidth="1"/>
    <col min="13825" max="13825" width="3" style="2" customWidth="1"/>
    <col min="13826" max="13826" width="73" style="2" customWidth="1"/>
    <col min="13827" max="13828" width="17" style="2" customWidth="1"/>
    <col min="13829" max="14080" width="20.83203125" style="2" customWidth="1"/>
    <col min="14081" max="14081" width="3" style="2" customWidth="1"/>
    <col min="14082" max="14082" width="73" style="2" customWidth="1"/>
    <col min="14083" max="14084" width="17" style="2" customWidth="1"/>
    <col min="14085" max="14336" width="20.83203125" style="2" customWidth="1"/>
    <col min="14337" max="14337" width="3" style="2" customWidth="1"/>
    <col min="14338" max="14338" width="73" style="2" customWidth="1"/>
    <col min="14339" max="14340" width="17" style="2" customWidth="1"/>
    <col min="14341" max="14592" width="20.83203125" style="2" customWidth="1"/>
    <col min="14593" max="14593" width="3" style="2" customWidth="1"/>
    <col min="14594" max="14594" width="73" style="2" customWidth="1"/>
    <col min="14595" max="14596" width="17" style="2" customWidth="1"/>
    <col min="14597" max="14848" width="20.83203125" style="2" customWidth="1"/>
    <col min="14849" max="14849" width="3" style="2" customWidth="1"/>
    <col min="14850" max="14850" width="73" style="2" customWidth="1"/>
    <col min="14851" max="14852" width="17" style="2" customWidth="1"/>
    <col min="14853" max="15104" width="20.83203125" style="2" customWidth="1"/>
    <col min="15105" max="15105" width="3" style="2" customWidth="1"/>
    <col min="15106" max="15106" width="73" style="2" customWidth="1"/>
    <col min="15107" max="15108" width="17" style="2" customWidth="1"/>
    <col min="15109" max="15360" width="20.83203125" style="2" customWidth="1"/>
    <col min="15361" max="15361" width="3" style="2" customWidth="1"/>
    <col min="15362" max="15362" width="73" style="2" customWidth="1"/>
    <col min="15363" max="15364" width="17" style="2" customWidth="1"/>
    <col min="15365" max="15616" width="20.83203125" style="2" customWidth="1"/>
    <col min="15617" max="15617" width="3" style="2" customWidth="1"/>
    <col min="15618" max="15618" width="73" style="2" customWidth="1"/>
    <col min="15619" max="15620" width="17" style="2" customWidth="1"/>
    <col min="15621" max="15872" width="20.83203125" style="2" customWidth="1"/>
    <col min="15873" max="15873" width="3" style="2" customWidth="1"/>
    <col min="15874" max="15874" width="73" style="2" customWidth="1"/>
    <col min="15875" max="15876" width="17" style="2" customWidth="1"/>
    <col min="15877" max="16128" width="20.83203125" style="2" customWidth="1"/>
    <col min="16129" max="16129" width="3" style="2" customWidth="1"/>
    <col min="16130" max="16130" width="73" style="2" customWidth="1"/>
    <col min="16131" max="16132" width="17" style="2" customWidth="1"/>
    <col min="16133" max="16384" width="20.83203125" style="2" customWidth="1"/>
  </cols>
  <sheetData>
    <row r="1" spans="1:4" x14ac:dyDescent="0.2">
      <c r="A1" s="69" t="s">
        <v>0</v>
      </c>
      <c r="B1" s="70"/>
      <c r="C1" s="70"/>
      <c r="D1" s="70"/>
    </row>
    <row r="2" spans="1:4" x14ac:dyDescent="0.2">
      <c r="A2" s="69" t="s">
        <v>1</v>
      </c>
      <c r="B2" s="70"/>
      <c r="C2" s="70"/>
      <c r="D2" s="70"/>
    </row>
    <row r="3" spans="1:4" x14ac:dyDescent="0.2">
      <c r="A3" s="69" t="s">
        <v>2</v>
      </c>
      <c r="B3" s="70"/>
      <c r="C3" s="70"/>
      <c r="D3" s="70"/>
    </row>
    <row r="4" spans="1:4" x14ac:dyDescent="0.2">
      <c r="A4" s="69" t="s">
        <v>41</v>
      </c>
      <c r="B4" s="70"/>
      <c r="C4" s="70"/>
      <c r="D4" s="70"/>
    </row>
    <row r="5" spans="1:4" x14ac:dyDescent="0.2">
      <c r="A5" s="69" t="s">
        <v>4</v>
      </c>
      <c r="B5" s="70"/>
      <c r="C5" s="70"/>
      <c r="D5" s="70"/>
    </row>
    <row r="6" spans="1:4" x14ac:dyDescent="0.2">
      <c r="A6" s="69" t="s">
        <v>5</v>
      </c>
      <c r="B6" s="70"/>
      <c r="C6" s="70"/>
      <c r="D6" s="70"/>
    </row>
    <row r="7" spans="1:4" x14ac:dyDescent="0.2">
      <c r="A7" s="69" t="s">
        <v>6</v>
      </c>
      <c r="B7" s="70"/>
      <c r="C7" s="70"/>
      <c r="D7" s="70"/>
    </row>
    <row r="8" spans="1:4" x14ac:dyDescent="0.2">
      <c r="A8" s="71" t="s">
        <v>7</v>
      </c>
      <c r="B8" s="70"/>
      <c r="C8" s="70"/>
      <c r="D8" s="70"/>
    </row>
    <row r="9" spans="1:4" x14ac:dyDescent="0.2">
      <c r="A9" s="69" t="s">
        <v>1</v>
      </c>
      <c r="B9" s="70"/>
      <c r="C9" s="70"/>
      <c r="D9" s="70"/>
    </row>
    <row r="10" spans="1:4" x14ac:dyDescent="0.2">
      <c r="A10" s="64"/>
      <c r="B10" s="64" t="s">
        <v>8</v>
      </c>
      <c r="C10" s="64"/>
      <c r="D10" s="64"/>
    </row>
    <row r="11" spans="1:4" x14ac:dyDescent="0.2">
      <c r="A11" s="64"/>
      <c r="B11" s="64" t="s">
        <v>9</v>
      </c>
      <c r="C11" s="64"/>
      <c r="D11" s="64"/>
    </row>
    <row r="16" spans="1:4" x14ac:dyDescent="0.2">
      <c r="A16" s="64"/>
      <c r="B16" s="64" t="s">
        <v>42</v>
      </c>
      <c r="C16" s="64"/>
      <c r="D16" s="64"/>
    </row>
    <row r="17" spans="2:7" x14ac:dyDescent="0.2">
      <c r="B17" s="64" t="s">
        <v>1</v>
      </c>
      <c r="C17" s="64" t="s">
        <v>43</v>
      </c>
      <c r="D17" s="64"/>
      <c r="E17" s="64"/>
      <c r="F17" s="64"/>
      <c r="G17" s="64"/>
    </row>
    <row r="18" spans="2:7" x14ac:dyDescent="0.2">
      <c r="B18" s="64" t="s">
        <v>1</v>
      </c>
      <c r="C18" s="64">
        <v>2019</v>
      </c>
      <c r="D18" s="64">
        <v>2018</v>
      </c>
      <c r="E18" s="44">
        <v>2017</v>
      </c>
      <c r="F18" s="44">
        <v>2016</v>
      </c>
      <c r="G18" s="44">
        <v>2015</v>
      </c>
    </row>
    <row r="19" spans="2:7" x14ac:dyDescent="0.2">
      <c r="B19" s="64" t="s">
        <v>44</v>
      </c>
      <c r="C19" s="64"/>
      <c r="D19" s="64"/>
      <c r="E19" s="64"/>
      <c r="F19" s="64"/>
      <c r="G19" s="44" t="s">
        <v>1</v>
      </c>
    </row>
    <row r="20" spans="2:7" x14ac:dyDescent="0.2">
      <c r="B20" s="64" t="s">
        <v>45</v>
      </c>
      <c r="C20" s="64"/>
      <c r="D20" s="64"/>
      <c r="E20" s="64"/>
      <c r="F20" s="64"/>
      <c r="G20" s="64"/>
    </row>
    <row r="21" spans="2:7" x14ac:dyDescent="0.2">
      <c r="B21" s="22" t="s">
        <v>46</v>
      </c>
      <c r="C21" s="24">
        <v>12130</v>
      </c>
      <c r="D21" s="24">
        <v>5204</v>
      </c>
      <c r="E21" s="47">
        <v>50498</v>
      </c>
      <c r="F21" s="47">
        <v>5788</v>
      </c>
      <c r="G21" s="47">
        <v>5121</v>
      </c>
    </row>
    <row r="22" spans="2:7" x14ac:dyDescent="0.2">
      <c r="B22" s="64" t="s">
        <v>47</v>
      </c>
      <c r="C22" s="64"/>
      <c r="D22" s="64"/>
      <c r="E22" s="64"/>
      <c r="F22" s="64"/>
      <c r="G22" s="64"/>
    </row>
    <row r="23" spans="2:7" x14ac:dyDescent="0.2">
      <c r="B23" s="64" t="s">
        <v>48</v>
      </c>
      <c r="C23" s="4">
        <v>22636</v>
      </c>
      <c r="D23" s="4">
        <v>26472</v>
      </c>
      <c r="E23" s="45">
        <v>16522</v>
      </c>
      <c r="F23" s="45">
        <v>16794</v>
      </c>
      <c r="G23" s="45">
        <v>16532</v>
      </c>
    </row>
    <row r="24" spans="2:7" x14ac:dyDescent="0.2">
      <c r="B24" s="64" t="s">
        <v>49</v>
      </c>
      <c r="C24" s="4">
        <v>1631</v>
      </c>
      <c r="D24" s="4">
        <v>2047</v>
      </c>
      <c r="E24" s="45">
        <v>1369</v>
      </c>
      <c r="F24" s="45">
        <v>1555</v>
      </c>
      <c r="G24" s="45">
        <v>1072</v>
      </c>
    </row>
    <row r="25" spans="2:7" x14ac:dyDescent="0.2">
      <c r="B25" s="64" t="s">
        <v>50</v>
      </c>
      <c r="C25" s="4">
        <v>18364</v>
      </c>
      <c r="D25" s="4">
        <v>17704</v>
      </c>
      <c r="E25" s="45">
        <v>10757</v>
      </c>
      <c r="F25" s="45">
        <v>14232</v>
      </c>
      <c r="G25" s="45">
        <v>13267</v>
      </c>
    </row>
    <row r="26" spans="2:7" x14ac:dyDescent="0.2">
      <c r="B26" s="64" t="s">
        <v>51</v>
      </c>
      <c r="C26" s="4">
        <v>54761</v>
      </c>
      <c r="D26" s="4">
        <v>51427</v>
      </c>
      <c r="E26" s="45">
        <v>79146</v>
      </c>
      <c r="F26" s="45">
        <v>38369</v>
      </c>
      <c r="G26" s="45">
        <v>35992</v>
      </c>
    </row>
    <row r="27" spans="2:7" x14ac:dyDescent="0.2">
      <c r="B27" s="22" t="s">
        <v>52</v>
      </c>
      <c r="C27" s="22"/>
      <c r="D27" s="22"/>
      <c r="E27" s="64"/>
      <c r="F27" s="64"/>
      <c r="G27" s="64"/>
    </row>
    <row r="28" spans="2:7" x14ac:dyDescent="0.2">
      <c r="B28" s="22" t="s">
        <v>53</v>
      </c>
      <c r="C28" s="23">
        <v>12434</v>
      </c>
      <c r="D28" s="23">
        <v>7713</v>
      </c>
      <c r="E28" s="46">
        <v>0</v>
      </c>
      <c r="F28" s="64">
        <v>0</v>
      </c>
      <c r="G28" s="64">
        <v>0</v>
      </c>
    </row>
    <row r="29" spans="2:7" x14ac:dyDescent="0.2">
      <c r="B29" s="64" t="s">
        <v>54</v>
      </c>
      <c r="C29" s="4">
        <v>130128</v>
      </c>
      <c r="D29" s="4">
        <v>131473</v>
      </c>
      <c r="E29" s="45">
        <v>125222</v>
      </c>
      <c r="F29" s="45">
        <v>124899</v>
      </c>
      <c r="G29" s="45">
        <v>124450</v>
      </c>
    </row>
    <row r="30" spans="2:7" x14ac:dyDescent="0.2">
      <c r="B30" s="64" t="s">
        <v>55</v>
      </c>
      <c r="C30" s="4">
        <v>146241</v>
      </c>
      <c r="D30" s="4">
        <v>146370</v>
      </c>
      <c r="E30" s="45">
        <v>105449</v>
      </c>
      <c r="F30" s="45">
        <v>105207</v>
      </c>
      <c r="G30" s="45">
        <v>104568</v>
      </c>
    </row>
    <row r="31" spans="2:7" x14ac:dyDescent="0.2">
      <c r="B31" s="64" t="s">
        <v>56</v>
      </c>
      <c r="C31" s="4">
        <v>97907</v>
      </c>
      <c r="D31" s="4">
        <v>96144</v>
      </c>
      <c r="E31" s="45">
        <v>96136</v>
      </c>
      <c r="F31" s="45">
        <v>94176</v>
      </c>
      <c r="G31" s="45">
        <v>93093</v>
      </c>
    </row>
    <row r="32" spans="2:7" x14ac:dyDescent="0.2">
      <c r="B32" s="64" t="s">
        <v>57</v>
      </c>
      <c r="C32" s="4">
        <v>23567</v>
      </c>
      <c r="D32" s="4">
        <v>24345</v>
      </c>
      <c r="E32" s="45">
        <v>7021</v>
      </c>
      <c r="F32" s="64"/>
      <c r="G32" s="64"/>
    </row>
    <row r="33" spans="2:7" x14ac:dyDescent="0.2">
      <c r="B33" s="64" t="s">
        <v>58</v>
      </c>
      <c r="C33" s="4">
        <v>15345</v>
      </c>
      <c r="D33" s="4">
        <v>17069</v>
      </c>
      <c r="E33" s="46">
        <v>0</v>
      </c>
      <c r="F33" s="45">
        <v>14243</v>
      </c>
      <c r="G33" s="45">
        <v>18208</v>
      </c>
    </row>
    <row r="34" spans="2:7" x14ac:dyDescent="0.2">
      <c r="B34" s="64" t="s">
        <v>59</v>
      </c>
      <c r="C34" s="4">
        <v>20798</v>
      </c>
      <c r="D34" s="4">
        <v>26269</v>
      </c>
      <c r="E34" s="45">
        <v>11119</v>
      </c>
      <c r="F34" s="45">
        <v>8441</v>
      </c>
      <c r="G34" s="45">
        <v>9409</v>
      </c>
    </row>
    <row r="35" spans="2:7" x14ac:dyDescent="0.2">
      <c r="B35" s="64" t="s">
        <v>60</v>
      </c>
      <c r="C35" s="4">
        <v>3695</v>
      </c>
      <c r="D35" s="4">
        <v>6245</v>
      </c>
      <c r="E35" s="45">
        <v>1560</v>
      </c>
      <c r="F35" s="45">
        <v>1674</v>
      </c>
      <c r="G35" s="45">
        <v>1606</v>
      </c>
    </row>
    <row r="36" spans="2:7" x14ac:dyDescent="0.2">
      <c r="B36" s="64" t="s">
        <v>61</v>
      </c>
      <c r="C36" s="4">
        <v>24039</v>
      </c>
      <c r="D36" s="5">
        <v>0</v>
      </c>
      <c r="E36" s="45">
        <v>18444</v>
      </c>
      <c r="F36" s="64"/>
      <c r="G36" s="64"/>
    </row>
    <row r="37" spans="2:7" x14ac:dyDescent="0.2">
      <c r="B37" s="64" t="s">
        <v>62</v>
      </c>
      <c r="C37" s="4">
        <v>22754</v>
      </c>
      <c r="D37" s="4">
        <v>24809</v>
      </c>
      <c r="E37" s="64"/>
      <c r="F37" s="45">
        <v>16812</v>
      </c>
      <c r="G37" s="45">
        <v>15346</v>
      </c>
    </row>
    <row r="38" spans="2:7" x14ac:dyDescent="0.2">
      <c r="B38" s="64" t="s">
        <v>63</v>
      </c>
      <c r="C38" s="3">
        <v>551669</v>
      </c>
      <c r="D38" s="3">
        <v>531864</v>
      </c>
      <c r="E38" s="47">
        <v>444097</v>
      </c>
      <c r="F38" s="47">
        <v>403821</v>
      </c>
      <c r="G38" s="47">
        <v>402672</v>
      </c>
    </row>
    <row r="39" spans="2:7" x14ac:dyDescent="0.2">
      <c r="B39" s="64"/>
      <c r="C39" s="64"/>
      <c r="D39" s="64"/>
      <c r="E39" s="64"/>
      <c r="F39" s="64"/>
      <c r="G39" s="64"/>
    </row>
    <row r="40" spans="2:7" x14ac:dyDescent="0.2">
      <c r="B40" s="64" t="s">
        <v>64</v>
      </c>
      <c r="C40" s="64"/>
      <c r="D40" s="64"/>
      <c r="E40" s="64"/>
      <c r="F40" s="64"/>
      <c r="G40" s="64"/>
    </row>
    <row r="41" spans="2:7" x14ac:dyDescent="0.2">
      <c r="B41" s="64" t="s">
        <v>65</v>
      </c>
      <c r="C41" s="64"/>
      <c r="D41" s="64"/>
      <c r="E41" s="64"/>
      <c r="F41" s="64"/>
      <c r="G41" s="64"/>
    </row>
    <row r="42" spans="2:7" x14ac:dyDescent="0.2">
      <c r="B42" s="22" t="s">
        <v>66</v>
      </c>
      <c r="C42" s="24">
        <v>11838</v>
      </c>
      <c r="D42" s="24">
        <v>10255</v>
      </c>
      <c r="E42" s="47">
        <v>38374</v>
      </c>
      <c r="F42" s="47">
        <v>9832</v>
      </c>
      <c r="G42" s="47">
        <v>7636</v>
      </c>
    </row>
    <row r="43" spans="2:7" x14ac:dyDescent="0.2">
      <c r="B43" s="64" t="s">
        <v>67</v>
      </c>
      <c r="C43" s="4">
        <v>45956</v>
      </c>
      <c r="D43" s="4">
        <v>43184</v>
      </c>
      <c r="E43" s="45">
        <v>34470</v>
      </c>
      <c r="F43" s="45">
        <v>31138</v>
      </c>
      <c r="G43" s="45">
        <v>30372</v>
      </c>
    </row>
    <row r="44" spans="2:7" x14ac:dyDescent="0.2">
      <c r="B44" s="64" t="s">
        <v>68</v>
      </c>
      <c r="C44" s="4">
        <v>6124</v>
      </c>
      <c r="D44" s="4">
        <v>5948</v>
      </c>
      <c r="E44" s="45">
        <v>4213</v>
      </c>
      <c r="F44" s="45">
        <v>4519</v>
      </c>
      <c r="G44" s="45">
        <v>4682</v>
      </c>
    </row>
    <row r="45" spans="2:7" x14ac:dyDescent="0.2">
      <c r="B45" s="64" t="s">
        <v>69</v>
      </c>
      <c r="C45" s="4">
        <v>1212</v>
      </c>
      <c r="D45" s="4">
        <v>1179</v>
      </c>
      <c r="E45" s="45">
        <v>1262</v>
      </c>
      <c r="F45" s="45">
        <v>2079</v>
      </c>
      <c r="G45" s="45">
        <v>2176</v>
      </c>
    </row>
    <row r="46" spans="2:7" x14ac:dyDescent="0.2">
      <c r="B46" s="22" t="s">
        <v>70</v>
      </c>
      <c r="C46" s="23">
        <v>3781</v>
      </c>
      <c r="D46" s="23">
        <v>3854</v>
      </c>
      <c r="E46" s="45">
        <v>3070</v>
      </c>
      <c r="F46" s="45">
        <v>3008</v>
      </c>
      <c r="G46" s="45">
        <v>2950</v>
      </c>
    </row>
    <row r="47" spans="2:7" x14ac:dyDescent="0.2">
      <c r="B47" s="64" t="s">
        <v>71</v>
      </c>
      <c r="C47" s="4">
        <v>68911</v>
      </c>
      <c r="D47" s="4">
        <v>64420</v>
      </c>
      <c r="E47" s="45">
        <v>81389</v>
      </c>
      <c r="F47" s="45">
        <v>50576</v>
      </c>
      <c r="G47" s="45">
        <v>47816</v>
      </c>
    </row>
    <row r="48" spans="2:7" x14ac:dyDescent="0.2">
      <c r="B48" s="22" t="s">
        <v>72</v>
      </c>
      <c r="C48" s="23">
        <v>151309</v>
      </c>
      <c r="D48" s="23">
        <v>166250</v>
      </c>
      <c r="E48" s="45">
        <v>125972</v>
      </c>
      <c r="F48" s="45">
        <v>113681</v>
      </c>
      <c r="G48" s="45">
        <v>118515</v>
      </c>
    </row>
    <row r="49" spans="2:7" x14ac:dyDescent="0.2">
      <c r="B49" s="64" t="s">
        <v>73</v>
      </c>
      <c r="C49" s="64"/>
      <c r="D49" s="64"/>
      <c r="E49" s="64"/>
      <c r="F49" s="64"/>
      <c r="G49" s="64"/>
    </row>
    <row r="50" spans="2:7" x14ac:dyDescent="0.2">
      <c r="B50" s="64" t="s">
        <v>74</v>
      </c>
      <c r="C50" s="4">
        <v>59502</v>
      </c>
      <c r="D50" s="4">
        <v>57859</v>
      </c>
      <c r="E50" s="45">
        <v>43207</v>
      </c>
      <c r="F50" s="45">
        <v>60128</v>
      </c>
      <c r="G50" s="45">
        <v>56181</v>
      </c>
    </row>
    <row r="51" spans="2:7" x14ac:dyDescent="0.2">
      <c r="B51" s="64" t="s">
        <v>75</v>
      </c>
      <c r="C51" s="4">
        <v>18788</v>
      </c>
      <c r="D51" s="4">
        <v>19218</v>
      </c>
      <c r="E51" s="45">
        <v>31775</v>
      </c>
      <c r="F51" s="45">
        <v>33578</v>
      </c>
      <c r="G51" s="45">
        <v>34262</v>
      </c>
    </row>
    <row r="52" spans="2:7" x14ac:dyDescent="0.2">
      <c r="B52" s="64" t="s">
        <v>76</v>
      </c>
      <c r="C52" s="4">
        <v>21804</v>
      </c>
      <c r="D52" s="5">
        <v>0</v>
      </c>
      <c r="E52" s="45">
        <v>19747</v>
      </c>
      <c r="F52" s="64"/>
      <c r="G52" s="64"/>
    </row>
    <row r="53" spans="2:7" x14ac:dyDescent="0.2">
      <c r="B53" s="64" t="s">
        <v>77</v>
      </c>
      <c r="C53" s="4">
        <v>29421</v>
      </c>
      <c r="D53" s="4">
        <v>30233</v>
      </c>
      <c r="E53" s="64"/>
      <c r="F53" s="45">
        <v>21748</v>
      </c>
      <c r="G53" s="45">
        <v>22258</v>
      </c>
    </row>
    <row r="54" spans="2:7" x14ac:dyDescent="0.2">
      <c r="B54" s="64" t="s">
        <v>78</v>
      </c>
      <c r="C54" s="4">
        <v>129515</v>
      </c>
      <c r="D54" s="4">
        <v>107310</v>
      </c>
      <c r="E54" s="45">
        <v>94729</v>
      </c>
      <c r="F54" s="45">
        <v>115454</v>
      </c>
      <c r="G54" s="45">
        <v>112701</v>
      </c>
    </row>
    <row r="55" spans="2:7" s="64" customFormat="1" x14ac:dyDescent="0.2">
      <c r="B55" s="64" t="s">
        <v>246</v>
      </c>
      <c r="C55" s="4">
        <f>SUM(C42:C46,C48:C53)</f>
        <v>349735</v>
      </c>
      <c r="D55" s="4">
        <f t="shared" ref="D55:G55" si="0">SUM(D42:D46,D48:D53)</f>
        <v>337980</v>
      </c>
      <c r="E55" s="4">
        <f t="shared" si="0"/>
        <v>302090</v>
      </c>
      <c r="F55" s="4">
        <f t="shared" si="0"/>
        <v>279711</v>
      </c>
      <c r="G55" s="4">
        <f t="shared" si="0"/>
        <v>279032</v>
      </c>
    </row>
    <row r="56" spans="2:7" x14ac:dyDescent="0.2">
      <c r="B56" s="64"/>
      <c r="C56" s="64"/>
      <c r="D56" s="64"/>
      <c r="E56" s="64"/>
      <c r="F56" s="64"/>
      <c r="G56" s="64"/>
    </row>
    <row r="57" spans="2:7" x14ac:dyDescent="0.2">
      <c r="B57" s="64" t="s">
        <v>79</v>
      </c>
      <c r="C57" s="4"/>
      <c r="D57" s="64"/>
      <c r="E57" s="64"/>
      <c r="F57" s="64"/>
      <c r="G57" s="64"/>
    </row>
    <row r="58" spans="2:7" x14ac:dyDescent="0.2">
      <c r="B58" s="64" t="s">
        <v>80</v>
      </c>
      <c r="C58" s="64"/>
      <c r="D58" s="64"/>
      <c r="E58" s="64"/>
      <c r="F58" s="64"/>
      <c r="G58" s="64"/>
    </row>
    <row r="59" spans="2:7" x14ac:dyDescent="0.2">
      <c r="B59" s="64" t="s">
        <v>81</v>
      </c>
      <c r="C59" s="64"/>
      <c r="D59" s="64"/>
      <c r="E59" s="64"/>
      <c r="F59" s="64"/>
      <c r="G59" s="64"/>
    </row>
    <row r="60" spans="2:7" x14ac:dyDescent="0.2">
      <c r="B60" s="64" t="s">
        <v>82</v>
      </c>
      <c r="C60" s="64"/>
      <c r="D60" s="64"/>
      <c r="E60" s="64"/>
      <c r="F60" s="64"/>
      <c r="G60" s="64"/>
    </row>
    <row r="61" spans="2:7" x14ac:dyDescent="0.2">
      <c r="B61" s="64" t="s">
        <v>83</v>
      </c>
      <c r="C61" s="5">
        <v>0</v>
      </c>
      <c r="D61" s="5">
        <v>0</v>
      </c>
      <c r="E61" s="64"/>
      <c r="F61" s="64"/>
      <c r="G61" s="64"/>
    </row>
    <row r="62" spans="2:7" x14ac:dyDescent="0.2">
      <c r="B62" s="64" t="s">
        <v>84</v>
      </c>
      <c r="C62" s="64"/>
      <c r="D62" s="64"/>
      <c r="E62" s="64"/>
      <c r="F62" s="64"/>
      <c r="G62" s="64"/>
    </row>
    <row r="63" spans="2:7" x14ac:dyDescent="0.2">
      <c r="B63" s="64" t="s">
        <v>85</v>
      </c>
      <c r="C63" s="64"/>
      <c r="D63" s="64"/>
      <c r="E63" s="64"/>
      <c r="F63" s="64"/>
      <c r="G63" s="64"/>
    </row>
    <row r="64" spans="2:7" x14ac:dyDescent="0.2">
      <c r="B64" s="64" t="s">
        <v>86</v>
      </c>
      <c r="C64" s="64"/>
      <c r="D64" s="64"/>
      <c r="E64" s="64"/>
      <c r="F64" s="64"/>
      <c r="G64" s="64"/>
    </row>
    <row r="65" spans="2:7" x14ac:dyDescent="0.2">
      <c r="B65" s="64" t="s">
        <v>87</v>
      </c>
      <c r="C65" s="4">
        <v>7621</v>
      </c>
      <c r="D65" s="4">
        <v>7621</v>
      </c>
      <c r="E65" s="45">
        <v>6495</v>
      </c>
      <c r="F65" s="45">
        <v>6495</v>
      </c>
      <c r="G65" s="45">
        <v>6495</v>
      </c>
    </row>
    <row r="66" spans="2:7" x14ac:dyDescent="0.2">
      <c r="B66" s="64" t="s">
        <v>88</v>
      </c>
      <c r="C66" s="4">
        <v>126279</v>
      </c>
      <c r="D66" s="4">
        <v>125525</v>
      </c>
      <c r="E66" s="45">
        <v>89563</v>
      </c>
      <c r="F66" s="45">
        <v>89604</v>
      </c>
      <c r="G66" s="45">
        <v>89763</v>
      </c>
    </row>
    <row r="67" spans="2:7" x14ac:dyDescent="0.2">
      <c r="B67" s="64" t="s">
        <v>89</v>
      </c>
      <c r="C67" s="4">
        <v>57936</v>
      </c>
      <c r="D67" s="4">
        <v>58753</v>
      </c>
      <c r="E67" s="45">
        <v>50500</v>
      </c>
      <c r="F67" s="45">
        <v>34734</v>
      </c>
      <c r="G67" s="45">
        <v>33671</v>
      </c>
    </row>
    <row r="68" spans="2:7" x14ac:dyDescent="0.2">
      <c r="B68" s="64" t="s">
        <v>90</v>
      </c>
      <c r="C68" s="64"/>
      <c r="D68" s="64"/>
      <c r="E68" s="64"/>
      <c r="F68" s="64"/>
      <c r="G68" s="64"/>
    </row>
    <row r="69" spans="2:7" x14ac:dyDescent="0.2">
      <c r="B69" s="64" t="s">
        <v>91</v>
      </c>
      <c r="C69" s="64"/>
      <c r="D69" s="64"/>
      <c r="E69" s="64"/>
      <c r="F69" s="64"/>
      <c r="G69" s="64"/>
    </row>
    <row r="70" spans="2:7" x14ac:dyDescent="0.2">
      <c r="B70" s="64" t="s">
        <v>92</v>
      </c>
      <c r="C70" s="4">
        <v>-13085</v>
      </c>
      <c r="D70" s="4">
        <v>-12059</v>
      </c>
      <c r="E70" s="45">
        <v>-12714</v>
      </c>
      <c r="F70" s="45">
        <v>-12659</v>
      </c>
      <c r="G70" s="45">
        <v>-12592</v>
      </c>
    </row>
    <row r="71" spans="2:7" x14ac:dyDescent="0.2">
      <c r="B71" s="64" t="s">
        <v>93</v>
      </c>
      <c r="C71" s="4">
        <v>5470</v>
      </c>
      <c r="D71" s="4">
        <v>4249</v>
      </c>
      <c r="E71" s="45">
        <v>7017</v>
      </c>
      <c r="F71" s="45">
        <v>4961</v>
      </c>
      <c r="G71" s="45">
        <v>5334</v>
      </c>
    </row>
    <row r="72" spans="2:7" x14ac:dyDescent="0.2">
      <c r="B72" s="64" t="s">
        <v>94</v>
      </c>
      <c r="C72" s="4">
        <v>17713</v>
      </c>
      <c r="D72" s="4">
        <v>9795</v>
      </c>
      <c r="E72" s="45">
        <v>1146</v>
      </c>
      <c r="F72" s="45">
        <v>975</v>
      </c>
      <c r="G72" s="45">
        <v>969</v>
      </c>
    </row>
    <row r="73" spans="2:7" x14ac:dyDescent="0.2">
      <c r="B73" s="64" t="s">
        <v>95</v>
      </c>
      <c r="C73" s="4">
        <v>201934</v>
      </c>
      <c r="D73" s="4">
        <v>193884</v>
      </c>
      <c r="E73" s="45">
        <v>142007</v>
      </c>
      <c r="F73" s="45">
        <v>124110</v>
      </c>
      <c r="G73" s="45">
        <v>123640</v>
      </c>
    </row>
    <row r="74" spans="2:7" x14ac:dyDescent="0.2">
      <c r="B74" s="64" t="s">
        <v>96</v>
      </c>
      <c r="C74" s="3">
        <v>551669</v>
      </c>
      <c r="D74" s="3">
        <v>531864</v>
      </c>
      <c r="E74" s="47">
        <v>444097</v>
      </c>
      <c r="F74" s="47">
        <v>403821</v>
      </c>
      <c r="G74" s="47">
        <v>402672</v>
      </c>
    </row>
  </sheetData>
  <mergeCells count="9">
    <mergeCell ref="A7:D7"/>
    <mergeCell ref="A8:D8"/>
    <mergeCell ref="A9:D9"/>
    <mergeCell ref="A1:D1"/>
    <mergeCell ref="A2:D2"/>
    <mergeCell ref="A3:D3"/>
    <mergeCell ref="A4:D4"/>
    <mergeCell ref="A5:D5"/>
    <mergeCell ref="A6:D6"/>
  </mergeCells>
  <hyperlinks>
    <hyperlink ref="A8" location="Table_Of_Contents!A1" display="Table Of Contents" xr:uid="{B975DF14-AC15-EC47-844A-8D8159CF3D4E}"/>
  </hyperlink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28102-7C76-4A1A-B1E5-81917240B5E6}">
  <sheetPr>
    <tabColor rgb="FFFF0000"/>
  </sheetPr>
  <dimension ref="A1:H55"/>
  <sheetViews>
    <sheetView topLeftCell="A11" zoomScale="89" workbookViewId="0">
      <selection activeCell="C35" sqref="C35"/>
    </sheetView>
  </sheetViews>
  <sheetFormatPr baseColWidth="10" defaultColWidth="9.1640625" defaultRowHeight="13" outlineLevelCol="7" x14ac:dyDescent="0.2"/>
  <cols>
    <col min="1" max="1" width="3" style="40" customWidth="1" outlineLevel="7"/>
    <col min="2" max="2" width="52" style="40" customWidth="1" outlineLevel="7"/>
    <col min="3" max="5" width="17" style="40" customWidth="1" outlineLevel="7"/>
    <col min="6" max="256" width="21.6640625" style="40" customWidth="1"/>
    <col min="257" max="16384" width="9.1640625" style="40"/>
  </cols>
  <sheetData>
    <row r="1" spans="1:8" x14ac:dyDescent="0.2">
      <c r="A1" s="69" t="s">
        <v>97</v>
      </c>
      <c r="B1" s="70"/>
      <c r="C1" s="70"/>
      <c r="D1" s="70"/>
      <c r="E1" s="70"/>
      <c r="F1" s="64"/>
      <c r="G1" s="64"/>
      <c r="H1" s="64"/>
    </row>
    <row r="2" spans="1:8" x14ac:dyDescent="0.2">
      <c r="A2" s="69" t="s">
        <v>1</v>
      </c>
      <c r="B2" s="70"/>
      <c r="C2" s="70"/>
      <c r="D2" s="70"/>
      <c r="E2" s="70"/>
      <c r="F2" s="64"/>
      <c r="G2" s="64"/>
      <c r="H2" s="64"/>
    </row>
    <row r="3" spans="1:8" x14ac:dyDescent="0.2">
      <c r="A3" s="69" t="s">
        <v>98</v>
      </c>
      <c r="B3" s="70"/>
      <c r="C3" s="70"/>
      <c r="D3" s="70"/>
      <c r="E3" s="70"/>
      <c r="F3" s="64"/>
      <c r="G3" s="64"/>
      <c r="H3" s="64"/>
    </row>
    <row r="4" spans="1:8" x14ac:dyDescent="0.2">
      <c r="A4" s="69" t="s">
        <v>99</v>
      </c>
      <c r="B4" s="70"/>
      <c r="C4" s="70"/>
      <c r="D4" s="70"/>
      <c r="E4" s="70"/>
      <c r="F4" s="64"/>
      <c r="G4" s="64"/>
      <c r="H4" s="64"/>
    </row>
    <row r="5" spans="1:8" x14ac:dyDescent="0.2">
      <c r="A5" s="69" t="s">
        <v>4</v>
      </c>
      <c r="B5" s="70"/>
      <c r="C5" s="70"/>
      <c r="D5" s="70"/>
      <c r="E5" s="70"/>
      <c r="F5" s="64"/>
      <c r="G5" s="64"/>
      <c r="H5" s="64"/>
    </row>
    <row r="6" spans="1:8" x14ac:dyDescent="0.2">
      <c r="A6" s="69" t="s">
        <v>5</v>
      </c>
      <c r="B6" s="70"/>
      <c r="C6" s="70"/>
      <c r="D6" s="70"/>
      <c r="E6" s="70"/>
      <c r="F6" s="64"/>
      <c r="G6" s="64"/>
      <c r="H6" s="64"/>
    </row>
    <row r="7" spans="1:8" x14ac:dyDescent="0.2">
      <c r="A7" s="69" t="s">
        <v>100</v>
      </c>
      <c r="B7" s="70"/>
      <c r="C7" s="70"/>
      <c r="D7" s="70"/>
      <c r="E7" s="70"/>
      <c r="F7" s="64"/>
      <c r="G7" s="64"/>
      <c r="H7" s="64"/>
    </row>
    <row r="8" spans="1:8" x14ac:dyDescent="0.2">
      <c r="A8" s="69" t="s">
        <v>1</v>
      </c>
      <c r="B8" s="70"/>
      <c r="C8" s="70"/>
      <c r="D8" s="70"/>
      <c r="E8" s="70"/>
      <c r="F8" s="64"/>
      <c r="G8" s="64"/>
      <c r="H8" s="64"/>
    </row>
    <row r="9" spans="1:8" x14ac:dyDescent="0.2">
      <c r="A9" s="64"/>
      <c r="B9" s="72" t="s">
        <v>101</v>
      </c>
      <c r="C9" s="70" t="s">
        <v>1</v>
      </c>
      <c r="D9" s="64"/>
      <c r="E9" s="64"/>
      <c r="F9" s="64"/>
      <c r="G9" s="64"/>
      <c r="H9" s="64"/>
    </row>
    <row r="13" spans="1:8" x14ac:dyDescent="0.2">
      <c r="A13" s="64"/>
      <c r="B13" s="64" t="s">
        <v>1</v>
      </c>
      <c r="C13" s="72" t="s">
        <v>102</v>
      </c>
      <c r="D13" s="70" t="s">
        <v>1</v>
      </c>
      <c r="E13" s="70" t="s">
        <v>1</v>
      </c>
      <c r="F13" s="64"/>
      <c r="G13" s="64"/>
      <c r="H13" s="64"/>
    </row>
    <row r="14" spans="1:8" x14ac:dyDescent="0.2">
      <c r="A14" s="64"/>
      <c r="B14" s="64" t="s">
        <v>103</v>
      </c>
      <c r="C14" s="64">
        <v>2019</v>
      </c>
      <c r="D14" s="64">
        <v>2018</v>
      </c>
      <c r="E14" s="64">
        <v>2017</v>
      </c>
      <c r="F14" s="44">
        <v>2016</v>
      </c>
      <c r="G14" s="44">
        <v>2015</v>
      </c>
      <c r="H14" s="44">
        <v>2014</v>
      </c>
    </row>
    <row r="15" spans="1:8" x14ac:dyDescent="0.2">
      <c r="A15" s="64"/>
      <c r="B15" s="64"/>
      <c r="C15" s="64"/>
      <c r="D15" s="64"/>
      <c r="E15" s="64"/>
      <c r="F15" s="64"/>
      <c r="G15" s="64"/>
      <c r="H15" s="64"/>
    </row>
    <row r="16" spans="1:8" x14ac:dyDescent="0.2">
      <c r="A16" s="64"/>
      <c r="B16" s="64" t="s">
        <v>11</v>
      </c>
      <c r="C16" s="64"/>
      <c r="D16" s="64"/>
      <c r="E16" s="64"/>
      <c r="F16" s="64"/>
      <c r="G16" s="64"/>
      <c r="H16" s="64"/>
    </row>
    <row r="17" spans="2:8" x14ac:dyDescent="0.2">
      <c r="B17" s="64" t="s">
        <v>104</v>
      </c>
      <c r="C17" s="3">
        <v>110305</v>
      </c>
      <c r="D17" s="3">
        <v>108605</v>
      </c>
      <c r="E17" s="3">
        <v>107145</v>
      </c>
      <c r="F17" s="47">
        <v>108468</v>
      </c>
      <c r="G17" s="47">
        <v>114696</v>
      </c>
      <c r="H17" s="47">
        <v>116122</v>
      </c>
    </row>
    <row r="18" spans="2:8" x14ac:dyDescent="0.2">
      <c r="B18" s="64" t="s">
        <v>105</v>
      </c>
      <c r="C18" s="4">
        <v>21563</v>
      </c>
      <c r="D18" s="4">
        <v>22258</v>
      </c>
      <c r="E18" s="4">
        <v>18889</v>
      </c>
      <c r="F18" s="45">
        <v>17512</v>
      </c>
      <c r="G18" s="45">
        <v>16924</v>
      </c>
      <c r="H18" s="45">
        <v>10957</v>
      </c>
    </row>
    <row r="19" spans="2:8" x14ac:dyDescent="0.2">
      <c r="B19" s="64" t="s">
        <v>106</v>
      </c>
      <c r="C19" s="4">
        <v>131868</v>
      </c>
      <c r="D19" s="4">
        <v>130863</v>
      </c>
      <c r="E19" s="4">
        <v>126034</v>
      </c>
      <c r="F19" s="45">
        <v>125980</v>
      </c>
      <c r="G19" s="45">
        <v>131620</v>
      </c>
      <c r="H19" s="45">
        <v>127079</v>
      </c>
    </row>
    <row r="21" spans="2:8" x14ac:dyDescent="0.2">
      <c r="B21" s="64" t="s">
        <v>15</v>
      </c>
      <c r="C21" s="64"/>
      <c r="D21" s="64"/>
      <c r="E21" s="64"/>
      <c r="F21" s="64"/>
      <c r="G21" s="64"/>
      <c r="H21" s="64"/>
    </row>
    <row r="22" spans="2:8" x14ac:dyDescent="0.2">
      <c r="B22" s="64" t="s">
        <v>107</v>
      </c>
      <c r="C22" s="64"/>
      <c r="D22" s="64"/>
      <c r="E22" s="64"/>
      <c r="F22" s="64"/>
      <c r="G22" s="64"/>
      <c r="H22" s="64"/>
    </row>
    <row r="23" spans="2:8" x14ac:dyDescent="0.2">
      <c r="B23" s="64" t="s">
        <v>108</v>
      </c>
      <c r="C23" s="4">
        <v>31772</v>
      </c>
      <c r="D23" s="4">
        <v>32185</v>
      </c>
      <c r="E23" s="4">
        <v>30916</v>
      </c>
      <c r="F23" s="45">
        <v>29186</v>
      </c>
      <c r="G23" s="45">
        <v>29438</v>
      </c>
      <c r="H23" s="45">
        <v>28306</v>
      </c>
    </row>
    <row r="24" spans="2:8" x14ac:dyDescent="0.2">
      <c r="B24" s="64" t="s">
        <v>109</v>
      </c>
      <c r="C24" s="4">
        <v>22954</v>
      </c>
      <c r="D24" s="4">
        <v>23323</v>
      </c>
      <c r="E24" s="4">
        <v>22147</v>
      </c>
      <c r="F24" s="45">
        <v>22238</v>
      </c>
      <c r="G24" s="45">
        <v>23119</v>
      </c>
      <c r="H24" s="45">
        <v>21625</v>
      </c>
    </row>
    <row r="25" spans="2:8" x14ac:dyDescent="0.2">
      <c r="B25" s="64" t="s">
        <v>110</v>
      </c>
      <c r="C25" s="64"/>
      <c r="D25" s="64"/>
      <c r="E25" s="64"/>
      <c r="F25" s="64"/>
      <c r="G25" s="64"/>
      <c r="H25" s="64"/>
    </row>
    <row r="26" spans="2:8" x14ac:dyDescent="0.2">
      <c r="B26" s="64" t="s">
        <v>111</v>
      </c>
      <c r="C26" s="64"/>
      <c r="D26" s="64"/>
      <c r="E26" s="64"/>
      <c r="F26" s="64"/>
      <c r="G26" s="64"/>
      <c r="H26" s="64"/>
    </row>
    <row r="27" spans="2:8" x14ac:dyDescent="0.2">
      <c r="B27" s="64" t="s">
        <v>112</v>
      </c>
      <c r="C27" s="64"/>
      <c r="D27" s="64"/>
      <c r="E27" s="64"/>
      <c r="F27" s="64"/>
      <c r="G27" s="64"/>
      <c r="H27" s="64"/>
    </row>
    <row r="28" spans="2:8" x14ac:dyDescent="0.2">
      <c r="B28" s="64" t="s">
        <v>113</v>
      </c>
      <c r="C28" s="4">
        <v>29896</v>
      </c>
      <c r="D28" s="4">
        <v>31083</v>
      </c>
      <c r="E28" s="4">
        <v>28592</v>
      </c>
      <c r="F28" s="45">
        <v>31569</v>
      </c>
      <c r="G28" s="45">
        <v>29986</v>
      </c>
      <c r="H28" s="45">
        <v>41016</v>
      </c>
    </row>
    <row r="29" spans="2:8" x14ac:dyDescent="0.2">
      <c r="B29" s="64" t="s">
        <v>114</v>
      </c>
      <c r="C29" s="4">
        <v>16682</v>
      </c>
      <c r="D29" s="4">
        <v>17403</v>
      </c>
      <c r="E29" s="4">
        <v>16954</v>
      </c>
      <c r="F29" s="45">
        <v>15928</v>
      </c>
      <c r="G29" s="45">
        <v>16017</v>
      </c>
      <c r="H29" s="45">
        <v>16533</v>
      </c>
    </row>
    <row r="30" spans="2:8" x14ac:dyDescent="0.2">
      <c r="B30" s="64" t="s">
        <v>115</v>
      </c>
      <c r="C30" s="4">
        <v>186</v>
      </c>
      <c r="D30" s="4">
        <v>4591</v>
      </c>
      <c r="E30" s="5">
        <v>0</v>
      </c>
      <c r="F30" s="64"/>
      <c r="G30" s="64"/>
      <c r="H30" s="64"/>
    </row>
    <row r="31" spans="2:8" x14ac:dyDescent="0.2">
      <c r="B31" s="64" t="s">
        <v>116</v>
      </c>
      <c r="C31" s="4">
        <v>101490</v>
      </c>
      <c r="D31" s="4">
        <v>108585</v>
      </c>
      <c r="E31" s="4">
        <v>98609</v>
      </c>
      <c r="F31" s="45">
        <v>98921</v>
      </c>
      <c r="G31" s="45">
        <v>98560</v>
      </c>
      <c r="H31" s="45">
        <v>107480</v>
      </c>
    </row>
    <row r="33" spans="2:8" x14ac:dyDescent="0.2">
      <c r="B33" s="64" t="s">
        <v>24</v>
      </c>
      <c r="C33" s="4">
        <v>30378</v>
      </c>
      <c r="D33" s="4">
        <v>22278</v>
      </c>
      <c r="E33" s="4">
        <v>27425</v>
      </c>
      <c r="F33" s="45">
        <v>27059</v>
      </c>
      <c r="G33" s="45">
        <v>33060</v>
      </c>
      <c r="H33" s="45">
        <v>19599</v>
      </c>
    </row>
    <row r="34" spans="2:8" x14ac:dyDescent="0.2">
      <c r="B34" s="64" t="s">
        <v>117</v>
      </c>
      <c r="C34" s="4">
        <v>-15</v>
      </c>
      <c r="D34" s="4">
        <v>-186</v>
      </c>
      <c r="E34" s="4">
        <v>-77</v>
      </c>
      <c r="F34" s="45">
        <v>-98</v>
      </c>
      <c r="G34" s="45">
        <v>-86</v>
      </c>
      <c r="H34" s="45">
        <v>1780</v>
      </c>
    </row>
    <row r="35" spans="2:8" x14ac:dyDescent="0.2">
      <c r="B35" s="64" t="s">
        <v>118</v>
      </c>
      <c r="C35" s="4">
        <v>-2900</v>
      </c>
      <c r="D35" s="4">
        <v>2364</v>
      </c>
      <c r="E35" s="4">
        <v>-2021</v>
      </c>
      <c r="F35" s="45">
        <v>-1599</v>
      </c>
      <c r="G35" s="45">
        <v>186</v>
      </c>
      <c r="H35" s="45">
        <v>-1194</v>
      </c>
    </row>
    <row r="36" spans="2:8" x14ac:dyDescent="0.2">
      <c r="B36" s="64" t="s">
        <v>26</v>
      </c>
      <c r="C36" s="4">
        <v>-4730</v>
      </c>
      <c r="D36" s="4">
        <v>-4833</v>
      </c>
      <c r="E36" s="4">
        <v>-4733</v>
      </c>
      <c r="F36" s="45">
        <v>-4376</v>
      </c>
      <c r="G36" s="45">
        <v>-4920</v>
      </c>
      <c r="H36" s="45">
        <v>-4915</v>
      </c>
    </row>
    <row r="37" spans="2:8" x14ac:dyDescent="0.2">
      <c r="B37" s="64" t="s">
        <v>119</v>
      </c>
      <c r="C37" s="4"/>
      <c r="D37" s="64"/>
      <c r="E37" s="64"/>
      <c r="F37" s="64"/>
      <c r="G37" s="64"/>
      <c r="H37" s="64"/>
    </row>
    <row r="38" spans="2:8" x14ac:dyDescent="0.2">
      <c r="B38" s="64" t="s">
        <v>120</v>
      </c>
      <c r="C38" s="4">
        <v>22733</v>
      </c>
      <c r="D38" s="4">
        <v>19623</v>
      </c>
      <c r="E38" s="4">
        <v>20594</v>
      </c>
      <c r="F38" s="45">
        <v>20986</v>
      </c>
      <c r="G38" s="45">
        <v>28240</v>
      </c>
      <c r="H38" s="45">
        <v>15270</v>
      </c>
    </row>
    <row r="39" spans="2:8" x14ac:dyDescent="0.2">
      <c r="B39" s="64" t="s">
        <v>121</v>
      </c>
      <c r="C39" s="4">
        <v>-2945</v>
      </c>
      <c r="D39" s="4">
        <v>-3584</v>
      </c>
      <c r="E39" s="4">
        <v>9956</v>
      </c>
      <c r="F39" s="45">
        <v>-7378</v>
      </c>
      <c r="G39" s="45">
        <v>-9865</v>
      </c>
      <c r="H39" s="45">
        <v>-3314</v>
      </c>
    </row>
    <row r="40" spans="2:8" x14ac:dyDescent="0.2">
      <c r="B40" s="64" t="s">
        <v>32</v>
      </c>
      <c r="C40" s="3">
        <v>19788</v>
      </c>
      <c r="D40" s="3">
        <v>16039</v>
      </c>
      <c r="E40" s="3">
        <v>30550</v>
      </c>
      <c r="F40" s="47">
        <v>13608</v>
      </c>
      <c r="G40" s="47">
        <v>18375</v>
      </c>
      <c r="H40" s="47">
        <v>11956</v>
      </c>
    </row>
    <row r="42" spans="2:8" x14ac:dyDescent="0.2">
      <c r="B42" s="64" t="s">
        <v>122</v>
      </c>
      <c r="C42" s="64"/>
      <c r="D42" s="64"/>
      <c r="E42" s="64"/>
      <c r="F42" s="64"/>
      <c r="G42" s="64"/>
      <c r="H42" s="64"/>
    </row>
    <row r="43" spans="2:8" x14ac:dyDescent="0.2">
      <c r="B43" s="64" t="s">
        <v>123</v>
      </c>
      <c r="C43" s="3">
        <v>523</v>
      </c>
      <c r="D43" s="3">
        <v>511</v>
      </c>
      <c r="E43" s="3">
        <v>449</v>
      </c>
      <c r="F43" s="47">
        <v>481</v>
      </c>
      <c r="G43" s="47">
        <v>496</v>
      </c>
      <c r="H43" s="47">
        <v>2331</v>
      </c>
    </row>
    <row r="44" spans="2:8" x14ac:dyDescent="0.2">
      <c r="B44" s="64" t="s">
        <v>124</v>
      </c>
      <c r="C44" s="4">
        <v>19265</v>
      </c>
      <c r="D44" s="4">
        <v>15528</v>
      </c>
      <c r="E44" s="4">
        <v>30101</v>
      </c>
      <c r="F44" s="45">
        <v>13127</v>
      </c>
      <c r="G44" s="45">
        <v>17879</v>
      </c>
      <c r="H44" s="45">
        <v>9625</v>
      </c>
    </row>
    <row r="45" spans="2:8" x14ac:dyDescent="0.2">
      <c r="B45" s="64" t="s">
        <v>32</v>
      </c>
      <c r="C45" s="3">
        <v>19788</v>
      </c>
      <c r="D45" s="3">
        <v>16039</v>
      </c>
      <c r="E45" s="3">
        <v>30550</v>
      </c>
      <c r="F45" s="47">
        <v>13608</v>
      </c>
      <c r="G45" s="47">
        <v>18375</v>
      </c>
      <c r="H45" s="47">
        <v>11956</v>
      </c>
    </row>
    <row r="47" spans="2:8" x14ac:dyDescent="0.2">
      <c r="B47" s="64" t="s">
        <v>125</v>
      </c>
      <c r="C47" s="64"/>
      <c r="D47" s="64"/>
      <c r="E47" s="64"/>
      <c r="F47" s="64"/>
      <c r="G47" s="64"/>
      <c r="H47" s="64"/>
    </row>
    <row r="48" spans="2:8" x14ac:dyDescent="0.2">
      <c r="B48" s="64" t="s">
        <v>124</v>
      </c>
      <c r="C48" s="6">
        <v>4.66</v>
      </c>
      <c r="D48" s="6">
        <v>3.76</v>
      </c>
      <c r="E48" s="6">
        <v>7.37</v>
      </c>
      <c r="F48" s="41">
        <v>3.22</v>
      </c>
      <c r="G48" s="41">
        <v>4.38</v>
      </c>
      <c r="H48" s="41">
        <v>2.42</v>
      </c>
    </row>
    <row r="49" spans="2:8" x14ac:dyDescent="0.2">
      <c r="B49" s="64" t="s">
        <v>126</v>
      </c>
      <c r="C49" s="64"/>
      <c r="D49" s="64"/>
      <c r="E49" s="64"/>
      <c r="F49" s="64"/>
      <c r="G49" s="64"/>
      <c r="H49" s="64"/>
    </row>
    <row r="50" spans="2:8" x14ac:dyDescent="0.2">
      <c r="B50" s="64" t="s">
        <v>127</v>
      </c>
      <c r="C50" s="4">
        <v>4138</v>
      </c>
      <c r="D50" s="4">
        <v>4128</v>
      </c>
      <c r="E50" s="4">
        <v>4084</v>
      </c>
      <c r="F50" s="45">
        <v>4080</v>
      </c>
      <c r="G50" s="45">
        <v>4085</v>
      </c>
      <c r="H50" s="45">
        <v>3974</v>
      </c>
    </row>
    <row r="52" spans="2:8" x14ac:dyDescent="0.2">
      <c r="B52" s="64" t="s">
        <v>128</v>
      </c>
      <c r="C52" s="64"/>
      <c r="D52" s="64"/>
      <c r="E52" s="64"/>
      <c r="F52" s="64"/>
      <c r="G52" s="64"/>
      <c r="H52" s="64"/>
    </row>
    <row r="53" spans="2:8" x14ac:dyDescent="0.2">
      <c r="B53" s="64" t="s">
        <v>124</v>
      </c>
      <c r="C53" s="6">
        <v>4.6500000000000004</v>
      </c>
      <c r="D53" s="6">
        <v>3.76</v>
      </c>
      <c r="E53" s="6">
        <v>7.36</v>
      </c>
      <c r="F53" s="41">
        <v>3.21</v>
      </c>
      <c r="G53" s="41">
        <v>4.37</v>
      </c>
      <c r="H53" s="41">
        <v>2.42</v>
      </c>
    </row>
    <row r="54" spans="2:8" x14ac:dyDescent="0.2">
      <c r="B54" s="64" t="s">
        <v>126</v>
      </c>
      <c r="C54" s="64"/>
      <c r="D54" s="64"/>
      <c r="E54" s="64"/>
      <c r="F54" s="64"/>
      <c r="G54" s="64"/>
      <c r="H54" s="64"/>
    </row>
    <row r="55" spans="2:8" x14ac:dyDescent="0.2">
      <c r="B55" s="64" t="s">
        <v>127</v>
      </c>
      <c r="C55" s="4">
        <v>4140</v>
      </c>
      <c r="D55" s="4">
        <v>4132</v>
      </c>
      <c r="E55" s="4">
        <v>4089</v>
      </c>
      <c r="F55" s="45">
        <v>4086</v>
      </c>
      <c r="G55" s="45">
        <v>4093</v>
      </c>
      <c r="H55" s="45">
        <v>3981</v>
      </c>
    </row>
  </sheetData>
  <mergeCells count="10">
    <mergeCell ref="B9:C9"/>
    <mergeCell ref="C13:E13"/>
    <mergeCell ref="A1:E1"/>
    <mergeCell ref="A2:E2"/>
    <mergeCell ref="A3:E3"/>
    <mergeCell ref="A4:E4"/>
    <mergeCell ref="A5:E5"/>
    <mergeCell ref="A6:E6"/>
    <mergeCell ref="A7:E7"/>
    <mergeCell ref="A8:E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7C2C1-1C8E-4F5D-9DFB-01EA852A0215}">
  <sheetPr>
    <tabColor rgb="FFFF0000"/>
  </sheetPr>
  <dimension ref="A1:G69"/>
  <sheetViews>
    <sheetView topLeftCell="B10" zoomScale="75" workbookViewId="0">
      <selection activeCell="I51" sqref="I51"/>
    </sheetView>
  </sheetViews>
  <sheetFormatPr baseColWidth="10" defaultColWidth="9.1640625" defaultRowHeight="13" outlineLevelCol="7" x14ac:dyDescent="0.2"/>
  <cols>
    <col min="1" max="1" width="3" style="40" customWidth="1" outlineLevel="7"/>
    <col min="2" max="2" width="55.5" style="40" customWidth="1" outlineLevel="7"/>
    <col min="3" max="4" width="17" style="40" customWidth="1" outlineLevel="7"/>
    <col min="5" max="256" width="21.6640625" style="40" customWidth="1"/>
    <col min="257" max="16384" width="9.1640625" style="40"/>
  </cols>
  <sheetData>
    <row r="1" spans="1:7" x14ac:dyDescent="0.2">
      <c r="A1" s="69" t="s">
        <v>97</v>
      </c>
      <c r="B1" s="70"/>
      <c r="C1" s="70"/>
      <c r="D1" s="70"/>
      <c r="E1" s="64"/>
      <c r="F1" s="64"/>
      <c r="G1" s="64"/>
    </row>
    <row r="2" spans="1:7" x14ac:dyDescent="0.2">
      <c r="A2" s="69" t="s">
        <v>1</v>
      </c>
      <c r="B2" s="70"/>
      <c r="C2" s="70"/>
      <c r="D2" s="70"/>
      <c r="E2" s="64"/>
      <c r="F2" s="64"/>
      <c r="G2" s="64"/>
    </row>
    <row r="3" spans="1:7" x14ac:dyDescent="0.2">
      <c r="A3" s="69" t="s">
        <v>98</v>
      </c>
      <c r="B3" s="70"/>
      <c r="C3" s="70"/>
      <c r="D3" s="70"/>
      <c r="E3" s="64"/>
      <c r="F3" s="64"/>
      <c r="G3" s="64"/>
    </row>
    <row r="4" spans="1:7" x14ac:dyDescent="0.2">
      <c r="A4" s="69" t="s">
        <v>129</v>
      </c>
      <c r="B4" s="70"/>
      <c r="C4" s="70"/>
      <c r="D4" s="70"/>
      <c r="E4" s="64"/>
      <c r="F4" s="64"/>
      <c r="G4" s="64"/>
    </row>
    <row r="5" spans="1:7" x14ac:dyDescent="0.2">
      <c r="A5" s="69" t="s">
        <v>4</v>
      </c>
      <c r="B5" s="70"/>
      <c r="C5" s="70"/>
      <c r="D5" s="70"/>
      <c r="E5" s="64"/>
      <c r="F5" s="64"/>
      <c r="G5" s="64"/>
    </row>
    <row r="6" spans="1:7" x14ac:dyDescent="0.2">
      <c r="A6" s="69" t="s">
        <v>5</v>
      </c>
      <c r="B6" s="70"/>
      <c r="C6" s="70"/>
      <c r="D6" s="70"/>
      <c r="E6" s="64"/>
      <c r="F6" s="64"/>
      <c r="G6" s="64"/>
    </row>
    <row r="7" spans="1:7" x14ac:dyDescent="0.2">
      <c r="A7" s="69" t="s">
        <v>100</v>
      </c>
      <c r="B7" s="70"/>
      <c r="C7" s="70"/>
      <c r="D7" s="70"/>
      <c r="E7" s="64"/>
      <c r="F7" s="64"/>
      <c r="G7" s="64"/>
    </row>
    <row r="8" spans="1:7" x14ac:dyDescent="0.2">
      <c r="A8" s="69" t="s">
        <v>1</v>
      </c>
      <c r="B8" s="70"/>
      <c r="C8" s="70"/>
      <c r="D8" s="70"/>
      <c r="E8" s="64"/>
      <c r="F8" s="64"/>
      <c r="G8" s="64"/>
    </row>
    <row r="9" spans="1:7" x14ac:dyDescent="0.2">
      <c r="A9" s="64"/>
      <c r="B9" s="72" t="s">
        <v>130</v>
      </c>
      <c r="C9" s="70" t="s">
        <v>1</v>
      </c>
      <c r="D9" s="64"/>
      <c r="E9" s="64"/>
      <c r="F9" s="64"/>
      <c r="G9" s="64"/>
    </row>
    <row r="11" spans="1:7" x14ac:dyDescent="0.2">
      <c r="A11" s="64"/>
      <c r="B11" s="72" t="s">
        <v>102</v>
      </c>
      <c r="C11" s="70" t="s">
        <v>1</v>
      </c>
      <c r="D11" s="70" t="s">
        <v>1</v>
      </c>
      <c r="E11" s="64"/>
      <c r="F11" s="64"/>
      <c r="G11" s="64"/>
    </row>
    <row r="12" spans="1:7" x14ac:dyDescent="0.2">
      <c r="A12" s="64"/>
      <c r="B12" s="64" t="s">
        <v>131</v>
      </c>
      <c r="C12" s="64">
        <v>2019</v>
      </c>
      <c r="D12" s="64">
        <v>2018</v>
      </c>
      <c r="E12" s="44">
        <v>2017</v>
      </c>
      <c r="F12" s="44">
        <v>2016</v>
      </c>
      <c r="G12" s="44">
        <v>2015</v>
      </c>
    </row>
    <row r="13" spans="1:7" x14ac:dyDescent="0.2">
      <c r="A13" s="64"/>
      <c r="B13" s="64"/>
      <c r="C13" s="64"/>
      <c r="D13" s="64"/>
      <c r="E13" s="64"/>
      <c r="F13" s="64"/>
      <c r="G13" s="64"/>
    </row>
    <row r="14" spans="1:7" x14ac:dyDescent="0.2">
      <c r="A14" s="64"/>
      <c r="B14" s="64" t="s">
        <v>44</v>
      </c>
      <c r="C14" s="64"/>
      <c r="D14" s="64"/>
      <c r="E14" s="64"/>
      <c r="F14" s="64"/>
      <c r="G14" s="64"/>
    </row>
    <row r="15" spans="1:7" x14ac:dyDescent="0.2">
      <c r="A15" s="64"/>
      <c r="B15" s="64" t="s">
        <v>132</v>
      </c>
      <c r="C15" s="64"/>
      <c r="D15" s="64"/>
      <c r="E15" s="64"/>
      <c r="F15" s="64"/>
      <c r="G15" s="64"/>
    </row>
    <row r="16" spans="1:7" x14ac:dyDescent="0.2">
      <c r="B16" s="22" t="s">
        <v>46</v>
      </c>
      <c r="C16" s="24">
        <v>2594</v>
      </c>
      <c r="D16" s="24">
        <v>2745</v>
      </c>
      <c r="E16" s="47">
        <v>2079</v>
      </c>
      <c r="F16" s="47">
        <v>2880</v>
      </c>
      <c r="G16" s="47">
        <v>4470</v>
      </c>
    </row>
    <row r="17" spans="2:7" s="43" customFormat="1" x14ac:dyDescent="0.2">
      <c r="B17" s="64" t="s">
        <v>133</v>
      </c>
      <c r="C17" s="3"/>
      <c r="D17" s="3"/>
      <c r="E17" s="47"/>
      <c r="F17" s="47"/>
      <c r="G17" s="45">
        <v>350</v>
      </c>
    </row>
    <row r="18" spans="2:7" x14ac:dyDescent="0.2">
      <c r="B18" s="64" t="s">
        <v>134</v>
      </c>
      <c r="C18" s="4">
        <v>25429</v>
      </c>
      <c r="D18" s="4">
        <v>25102</v>
      </c>
      <c r="E18" s="45">
        <v>23493</v>
      </c>
      <c r="F18" s="45">
        <v>17513</v>
      </c>
      <c r="G18" s="45">
        <v>13457</v>
      </c>
    </row>
    <row r="19" spans="2:7" x14ac:dyDescent="0.2">
      <c r="B19" s="64" t="s">
        <v>135</v>
      </c>
      <c r="C19" s="4">
        <v>1422</v>
      </c>
      <c r="D19" s="4">
        <v>1336</v>
      </c>
      <c r="E19" s="45">
        <v>1034</v>
      </c>
      <c r="F19" s="45">
        <v>1202</v>
      </c>
      <c r="G19" s="45">
        <v>1252</v>
      </c>
    </row>
    <row r="20" spans="2:7" x14ac:dyDescent="0.2">
      <c r="B20" s="64" t="s">
        <v>136</v>
      </c>
      <c r="C20" s="4">
        <v>8028</v>
      </c>
      <c r="D20" s="4">
        <v>5453</v>
      </c>
      <c r="E20" s="46">
        <v>0</v>
      </c>
      <c r="F20" s="45">
        <v>882</v>
      </c>
      <c r="G20" s="45">
        <v>792</v>
      </c>
    </row>
    <row r="21" spans="2:7" s="42" customFormat="1" x14ac:dyDescent="0.2">
      <c r="B21" s="64" t="s">
        <v>137</v>
      </c>
      <c r="C21" s="4"/>
      <c r="D21" s="4"/>
      <c r="E21" s="45">
        <v>3307</v>
      </c>
      <c r="F21" s="45">
        <v>3918</v>
      </c>
      <c r="G21" s="45">
        <v>2034</v>
      </c>
    </row>
    <row r="22" spans="2:7" s="42" customFormat="1" x14ac:dyDescent="0.2">
      <c r="B22" s="64" t="s">
        <v>51</v>
      </c>
      <c r="C22" s="4">
        <v>37473</v>
      </c>
      <c r="D22" s="4">
        <v>34636</v>
      </c>
      <c r="E22" s="45">
        <v>29913</v>
      </c>
      <c r="F22" s="45">
        <v>26395</v>
      </c>
      <c r="G22" s="45">
        <v>22355</v>
      </c>
    </row>
    <row r="25" spans="2:7" x14ac:dyDescent="0.2">
      <c r="B25" s="64" t="s">
        <v>138</v>
      </c>
      <c r="C25" s="4">
        <v>265734</v>
      </c>
      <c r="D25" s="4">
        <v>252835</v>
      </c>
      <c r="E25" s="45">
        <v>246498</v>
      </c>
      <c r="F25" s="45">
        <v>232215</v>
      </c>
      <c r="G25" s="45">
        <v>220163</v>
      </c>
    </row>
    <row r="26" spans="2:7" x14ac:dyDescent="0.2">
      <c r="B26" s="64" t="s">
        <v>139</v>
      </c>
      <c r="C26" s="4">
        <v>173819</v>
      </c>
      <c r="D26" s="4">
        <v>163549</v>
      </c>
      <c r="E26" s="45">
        <v>157930</v>
      </c>
      <c r="F26" s="45">
        <v>147464</v>
      </c>
      <c r="G26" s="45">
        <v>136622</v>
      </c>
    </row>
    <row r="27" spans="2:7" x14ac:dyDescent="0.2">
      <c r="B27" s="64" t="s">
        <v>140</v>
      </c>
      <c r="C27" s="4">
        <v>91915</v>
      </c>
      <c r="D27" s="4">
        <v>89286</v>
      </c>
      <c r="E27" s="45">
        <v>88568</v>
      </c>
      <c r="F27" s="45">
        <v>84751</v>
      </c>
      <c r="G27" s="45">
        <v>83541</v>
      </c>
    </row>
    <row r="29" spans="2:7" x14ac:dyDescent="0.2">
      <c r="B29" s="64" t="s">
        <v>141</v>
      </c>
      <c r="C29" s="4">
        <v>558</v>
      </c>
      <c r="D29" s="4">
        <v>671</v>
      </c>
      <c r="E29" s="45">
        <v>1039</v>
      </c>
      <c r="F29" s="45">
        <v>1110</v>
      </c>
      <c r="G29" s="45">
        <v>796</v>
      </c>
    </row>
    <row r="30" spans="2:7" x14ac:dyDescent="0.2">
      <c r="B30" s="64" t="s">
        <v>142</v>
      </c>
      <c r="C30" s="4">
        <v>95059</v>
      </c>
      <c r="D30" s="4">
        <v>94130</v>
      </c>
      <c r="E30" s="45">
        <v>88417</v>
      </c>
      <c r="F30" s="45">
        <v>86673</v>
      </c>
      <c r="G30" s="45">
        <v>86575</v>
      </c>
    </row>
    <row r="31" spans="2:7" x14ac:dyDescent="0.2">
      <c r="B31" s="64" t="s">
        <v>55</v>
      </c>
      <c r="C31" s="4">
        <v>24389</v>
      </c>
      <c r="D31" s="4">
        <v>24614</v>
      </c>
      <c r="E31" s="45">
        <v>29172</v>
      </c>
      <c r="F31" s="45">
        <v>27205</v>
      </c>
      <c r="G31" s="45">
        <v>25331</v>
      </c>
    </row>
    <row r="32" spans="2:7" x14ac:dyDescent="0.2">
      <c r="B32" s="64" t="s">
        <v>143</v>
      </c>
      <c r="C32" s="4">
        <v>9498</v>
      </c>
      <c r="D32" s="4">
        <v>9775</v>
      </c>
      <c r="E32" s="45">
        <v>10247</v>
      </c>
      <c r="F32" s="45">
        <v>8897</v>
      </c>
      <c r="G32" s="45">
        <v>7592</v>
      </c>
    </row>
    <row r="33" spans="2:7" x14ac:dyDescent="0.2">
      <c r="B33" s="64" t="s">
        <v>61</v>
      </c>
      <c r="C33" s="4">
        <v>22694</v>
      </c>
      <c r="D33" s="5">
        <v>0</v>
      </c>
      <c r="E33" s="46">
        <v>0</v>
      </c>
      <c r="F33" s="45">
        <v>613</v>
      </c>
      <c r="G33" s="45">
        <v>10267</v>
      </c>
    </row>
    <row r="34" spans="2:7" x14ac:dyDescent="0.2">
      <c r="B34" s="64" t="s">
        <v>144</v>
      </c>
      <c r="C34" s="4">
        <v>10141</v>
      </c>
      <c r="D34" s="4">
        <v>11717</v>
      </c>
      <c r="E34" s="45">
        <v>9787</v>
      </c>
      <c r="F34" s="45">
        <v>8536</v>
      </c>
      <c r="G34" s="45">
        <v>7718</v>
      </c>
    </row>
    <row r="35" spans="2:7" x14ac:dyDescent="0.2">
      <c r="B35" s="64" t="s">
        <v>145</v>
      </c>
      <c r="C35" s="3">
        <v>291727</v>
      </c>
      <c r="D35" s="3">
        <v>264829</v>
      </c>
      <c r="E35" s="47">
        <v>257143</v>
      </c>
      <c r="F35" s="47">
        <v>244180</v>
      </c>
      <c r="G35" s="47">
        <v>244175</v>
      </c>
    </row>
    <row r="36" spans="2:7" x14ac:dyDescent="0.2">
      <c r="B36" s="64"/>
      <c r="C36" s="64"/>
      <c r="D36" s="64"/>
      <c r="E36" s="64"/>
      <c r="F36" s="64"/>
      <c r="G36" s="64"/>
    </row>
    <row r="37" spans="2:7" x14ac:dyDescent="0.2">
      <c r="B37" s="64" t="s">
        <v>146</v>
      </c>
      <c r="C37" s="64"/>
      <c r="D37" s="64"/>
      <c r="E37" s="64"/>
      <c r="F37" s="64"/>
      <c r="G37" s="64"/>
    </row>
    <row r="38" spans="2:7" x14ac:dyDescent="0.2">
      <c r="B38" s="64" t="s">
        <v>147</v>
      </c>
      <c r="C38" s="64"/>
      <c r="D38" s="64"/>
      <c r="E38" s="64"/>
      <c r="F38" s="64"/>
      <c r="G38" s="64"/>
    </row>
    <row r="39" spans="2:7" x14ac:dyDescent="0.2">
      <c r="B39" s="22" t="s">
        <v>66</v>
      </c>
      <c r="C39" s="24">
        <v>10777</v>
      </c>
      <c r="D39" s="24">
        <v>7190</v>
      </c>
      <c r="E39" s="47">
        <v>3453</v>
      </c>
      <c r="F39" s="47">
        <v>2645</v>
      </c>
      <c r="G39" s="47">
        <v>6489</v>
      </c>
    </row>
    <row r="40" spans="2:7" x14ac:dyDescent="0.2">
      <c r="B40" s="64" t="s">
        <v>67</v>
      </c>
      <c r="C40" s="4">
        <v>21806</v>
      </c>
      <c r="D40" s="4">
        <v>22501</v>
      </c>
      <c r="E40" s="45">
        <v>21232</v>
      </c>
      <c r="F40" s="45">
        <v>19593</v>
      </c>
      <c r="G40" s="45">
        <v>19362</v>
      </c>
    </row>
    <row r="41" spans="2:7" x14ac:dyDescent="0.2">
      <c r="B41" s="64" t="s">
        <v>148</v>
      </c>
      <c r="C41" s="4">
        <v>3261</v>
      </c>
      <c r="D41" s="5">
        <v>0</v>
      </c>
      <c r="E41" s="6">
        <v>0</v>
      </c>
      <c r="F41" s="45">
        <v>24</v>
      </c>
      <c r="G41" s="45">
        <v>463</v>
      </c>
    </row>
    <row r="42" spans="2:7" x14ac:dyDescent="0.2">
      <c r="B42" s="64" t="s">
        <v>149</v>
      </c>
      <c r="C42" s="4">
        <v>9024</v>
      </c>
      <c r="D42" s="4">
        <v>8239</v>
      </c>
      <c r="E42" s="45">
        <v>8352</v>
      </c>
      <c r="F42" s="45">
        <v>8078</v>
      </c>
      <c r="G42" s="45">
        <v>8738</v>
      </c>
    </row>
    <row r="43" spans="2:7" x14ac:dyDescent="0.2">
      <c r="B43" s="64" t="s">
        <v>71</v>
      </c>
      <c r="C43" s="4">
        <v>44868</v>
      </c>
      <c r="D43" s="4">
        <v>37930</v>
      </c>
      <c r="E43" s="45">
        <v>33037</v>
      </c>
      <c r="F43" s="45">
        <v>30340</v>
      </c>
      <c r="G43" s="45">
        <v>35052</v>
      </c>
    </row>
    <row r="45" spans="2:7" x14ac:dyDescent="0.2">
      <c r="B45" s="22" t="s">
        <v>150</v>
      </c>
      <c r="C45" s="23">
        <v>100712</v>
      </c>
      <c r="D45" s="23">
        <v>105873</v>
      </c>
      <c r="E45" s="45">
        <v>113642</v>
      </c>
      <c r="F45" s="45">
        <v>105433</v>
      </c>
      <c r="G45" s="45">
        <v>103240</v>
      </c>
    </row>
    <row r="46" spans="2:7" x14ac:dyDescent="0.2">
      <c r="B46" s="64" t="s">
        <v>151</v>
      </c>
      <c r="C46" s="4">
        <v>17952</v>
      </c>
      <c r="D46" s="4">
        <v>18599</v>
      </c>
      <c r="E46" s="45">
        <v>22112</v>
      </c>
      <c r="F46" s="45">
        <v>26166</v>
      </c>
      <c r="G46" s="45">
        <v>29957</v>
      </c>
    </row>
    <row r="47" spans="2:7" x14ac:dyDescent="0.2">
      <c r="B47" s="64" t="s">
        <v>74</v>
      </c>
      <c r="C47" s="4">
        <v>34703</v>
      </c>
      <c r="D47" s="4">
        <v>33795</v>
      </c>
      <c r="E47" s="45">
        <v>31232</v>
      </c>
      <c r="F47" s="45">
        <v>45964</v>
      </c>
      <c r="G47" s="45">
        <v>45484</v>
      </c>
    </row>
    <row r="48" spans="2:7" x14ac:dyDescent="0.2">
      <c r="B48" s="64" t="s">
        <v>152</v>
      </c>
      <c r="C48" s="4">
        <v>18393</v>
      </c>
      <c r="D48" s="5">
        <v>0</v>
      </c>
      <c r="E48" s="45">
        <v>12433</v>
      </c>
      <c r="F48" s="45">
        <v>6</v>
      </c>
      <c r="G48" s="45">
        <v>959</v>
      </c>
    </row>
    <row r="49" spans="2:7" x14ac:dyDescent="0.2">
      <c r="B49" s="64" t="s">
        <v>153</v>
      </c>
      <c r="C49" s="4">
        <v>12264</v>
      </c>
      <c r="D49" s="4">
        <v>13922</v>
      </c>
      <c r="E49" s="45">
        <v>179419</v>
      </c>
      <c r="F49" s="45">
        <v>12239</v>
      </c>
      <c r="G49" s="45">
        <v>11641</v>
      </c>
    </row>
    <row r="50" spans="2:7" x14ac:dyDescent="0.2">
      <c r="B50" s="64" t="s">
        <v>154</v>
      </c>
      <c r="C50" s="4">
        <v>184024</v>
      </c>
      <c r="D50" s="4">
        <v>172189</v>
      </c>
      <c r="E50" s="64"/>
      <c r="F50" s="64"/>
      <c r="G50" s="64"/>
    </row>
    <row r="52" spans="2:7" x14ac:dyDescent="0.2">
      <c r="B52" s="64" t="s">
        <v>246</v>
      </c>
      <c r="C52" s="4">
        <f>C39+C40+C41+C42+C45+C46+C47+C48+C49</f>
        <v>228892</v>
      </c>
      <c r="D52" s="4">
        <f>D39+D40+D41+D42+D45+D46+D47+D48+D49</f>
        <v>210119</v>
      </c>
      <c r="E52" s="4">
        <f t="shared" ref="E52:G52" si="0">E39+E40+E41+E42+E45+E46+E47+E48+E49</f>
        <v>391875</v>
      </c>
      <c r="F52" s="4">
        <f t="shared" si="0"/>
        <v>220148</v>
      </c>
      <c r="G52" s="4">
        <f t="shared" si="0"/>
        <v>226333</v>
      </c>
    </row>
    <row r="53" spans="2:7" x14ac:dyDescent="0.2">
      <c r="B53" s="64"/>
      <c r="C53" s="4"/>
      <c r="D53" s="64"/>
      <c r="E53" s="64"/>
      <c r="F53" s="64"/>
      <c r="G53" s="64"/>
    </row>
    <row r="54" spans="2:7" x14ac:dyDescent="0.2">
      <c r="B54" s="64" t="s">
        <v>155</v>
      </c>
      <c r="C54" s="64"/>
      <c r="D54" s="64"/>
      <c r="E54" s="64"/>
      <c r="F54" s="64"/>
      <c r="G54" s="64"/>
    </row>
    <row r="55" spans="2:7" x14ac:dyDescent="0.2">
      <c r="B55" s="64" t="s">
        <v>156</v>
      </c>
      <c r="C55" s="64"/>
      <c r="D55" s="64"/>
      <c r="E55" s="64"/>
      <c r="F55" s="64"/>
      <c r="G55" s="64"/>
    </row>
    <row r="56" spans="2:7" x14ac:dyDescent="0.2">
      <c r="B56" s="64" t="s">
        <v>157</v>
      </c>
      <c r="C56" s="5">
        <v>0</v>
      </c>
      <c r="D56" s="5">
        <v>0</v>
      </c>
      <c r="E56" s="46">
        <v>0</v>
      </c>
      <c r="F56" s="46">
        <v>0</v>
      </c>
      <c r="G56" s="46">
        <v>0</v>
      </c>
    </row>
    <row r="57" spans="2:7" x14ac:dyDescent="0.2">
      <c r="B57" s="64" t="s">
        <v>158</v>
      </c>
      <c r="C57" s="64"/>
      <c r="D57" s="64"/>
      <c r="E57" s="64"/>
      <c r="F57" s="64"/>
      <c r="G57" s="64"/>
    </row>
    <row r="58" spans="2:7" x14ac:dyDescent="0.2">
      <c r="B58" s="64" t="s">
        <v>159</v>
      </c>
      <c r="C58" s="64"/>
      <c r="D58" s="64"/>
      <c r="E58" s="64"/>
      <c r="F58" s="64"/>
      <c r="G58" s="64"/>
    </row>
    <row r="59" spans="2:7" x14ac:dyDescent="0.2">
      <c r="B59" s="64" t="s">
        <v>160</v>
      </c>
      <c r="C59" s="4">
        <v>429</v>
      </c>
      <c r="D59" s="4">
        <v>429</v>
      </c>
      <c r="E59" s="45">
        <v>424</v>
      </c>
      <c r="F59" s="45">
        <v>424</v>
      </c>
      <c r="G59" s="45">
        <v>424</v>
      </c>
    </row>
    <row r="60" spans="2:7" x14ac:dyDescent="0.2">
      <c r="B60" s="64" t="s">
        <v>161</v>
      </c>
      <c r="C60" s="4">
        <v>13419</v>
      </c>
      <c r="D60" s="4">
        <v>13437</v>
      </c>
      <c r="E60" s="45">
        <v>11101</v>
      </c>
      <c r="F60" s="45">
        <v>11182</v>
      </c>
      <c r="G60" s="45">
        <v>11196</v>
      </c>
    </row>
    <row r="61" spans="2:7" x14ac:dyDescent="0.2">
      <c r="B61" s="64" t="s">
        <v>89</v>
      </c>
      <c r="C61" s="4">
        <v>53147</v>
      </c>
      <c r="D61" s="4">
        <v>43542</v>
      </c>
      <c r="E61" s="45">
        <v>35635</v>
      </c>
      <c r="F61" s="45">
        <v>15059</v>
      </c>
      <c r="G61" s="45">
        <v>11246</v>
      </c>
    </row>
    <row r="62" spans="2:7" x14ac:dyDescent="0.2">
      <c r="B62" s="64" t="s">
        <v>93</v>
      </c>
      <c r="C62" s="4">
        <v>998</v>
      </c>
      <c r="D62" s="4">
        <v>2370</v>
      </c>
      <c r="E62" s="45">
        <v>2659</v>
      </c>
      <c r="F62" s="45">
        <v>2673</v>
      </c>
      <c r="G62" s="45">
        <v>550</v>
      </c>
    </row>
    <row r="63" spans="2:7" x14ac:dyDescent="0.2">
      <c r="B63" s="64" t="s">
        <v>162</v>
      </c>
      <c r="C63" s="64"/>
      <c r="D63" s="64"/>
      <c r="E63" s="64"/>
      <c r="F63" s="64"/>
      <c r="G63" s="64"/>
    </row>
    <row r="64" spans="2:7" x14ac:dyDescent="0.2">
      <c r="B64" s="64" t="s">
        <v>163</v>
      </c>
      <c r="C64" s="4">
        <v>-6820</v>
      </c>
      <c r="D64" s="4">
        <v>-6986</v>
      </c>
      <c r="E64" s="45">
        <v>-7139</v>
      </c>
      <c r="F64" s="45">
        <v>-7263</v>
      </c>
      <c r="G64" s="45">
        <v>-7416</v>
      </c>
    </row>
    <row r="65" spans="2:7" x14ac:dyDescent="0.2">
      <c r="B65" s="64" t="s">
        <v>164</v>
      </c>
      <c r="C65" s="64"/>
      <c r="D65" s="64"/>
      <c r="E65" s="64"/>
      <c r="F65" s="64"/>
      <c r="G65" s="64"/>
    </row>
    <row r="66" spans="2:7" x14ac:dyDescent="0.2">
      <c r="B66" s="64" t="s">
        <v>165</v>
      </c>
      <c r="C66" s="4">
        <v>222</v>
      </c>
      <c r="D66" s="4">
        <v>353</v>
      </c>
      <c r="E66" s="45">
        <v>416</v>
      </c>
      <c r="F66" s="45">
        <v>449</v>
      </c>
      <c r="G66" s="45">
        <v>428</v>
      </c>
    </row>
    <row r="67" spans="2:7" x14ac:dyDescent="0.2">
      <c r="B67" s="64" t="s">
        <v>166</v>
      </c>
      <c r="C67" s="4">
        <v>1440</v>
      </c>
      <c r="D67" s="4">
        <v>1565</v>
      </c>
      <c r="E67" s="45">
        <v>1591</v>
      </c>
      <c r="F67" s="45">
        <v>1508</v>
      </c>
      <c r="G67" s="45">
        <v>1414</v>
      </c>
    </row>
    <row r="68" spans="2:7" x14ac:dyDescent="0.2">
      <c r="B68" s="64" t="s">
        <v>167</v>
      </c>
      <c r="C68" s="4">
        <v>62835</v>
      </c>
      <c r="D68" s="4">
        <v>54710</v>
      </c>
      <c r="E68" s="45">
        <v>44687</v>
      </c>
      <c r="F68" s="45">
        <v>24032</v>
      </c>
      <c r="G68" s="45">
        <v>17842</v>
      </c>
    </row>
    <row r="69" spans="2:7" x14ac:dyDescent="0.2">
      <c r="B69" s="64" t="s">
        <v>168</v>
      </c>
      <c r="C69" s="3">
        <v>291727</v>
      </c>
      <c r="D69" s="3">
        <v>264829</v>
      </c>
      <c r="E69" s="47">
        <v>257143</v>
      </c>
      <c r="F69" s="47">
        <v>244180</v>
      </c>
      <c r="G69" s="47">
        <v>244175</v>
      </c>
    </row>
  </sheetData>
  <mergeCells count="10">
    <mergeCell ref="B9:C9"/>
    <mergeCell ref="B11:D11"/>
    <mergeCell ref="A1:D1"/>
    <mergeCell ref="A2:D2"/>
    <mergeCell ref="A3:D3"/>
    <mergeCell ref="A4:D4"/>
    <mergeCell ref="A5:D5"/>
    <mergeCell ref="A6:D6"/>
    <mergeCell ref="A7:D7"/>
    <mergeCell ref="A8:D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CBFA8-6253-1146-A6B4-320976E2580E}">
  <dimension ref="A1"/>
  <sheetViews>
    <sheetView workbookViewId="0">
      <selection activeCell="N25" sqref="N25"/>
    </sheetView>
  </sheetViews>
  <sheetFormatPr baseColWidth="10" defaultRowHeight="1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2:N84"/>
  <sheetViews>
    <sheetView topLeftCell="A38" zoomScale="109" workbookViewId="0">
      <selection activeCell="B78" sqref="B78"/>
    </sheetView>
  </sheetViews>
  <sheetFormatPr baseColWidth="10" defaultColWidth="8.83203125" defaultRowHeight="15" x14ac:dyDescent="0.2"/>
  <cols>
    <col min="1" max="1" width="25.5" customWidth="1"/>
    <col min="2" max="2" width="14.6640625" customWidth="1"/>
    <col min="3" max="3" width="12.6640625" customWidth="1"/>
    <col min="4" max="4" width="11.33203125" customWidth="1"/>
    <col min="5" max="5" width="13.6640625" customWidth="1"/>
    <col min="6" max="6" width="14.5" customWidth="1"/>
    <col min="7" max="7" width="3.33203125" customWidth="1"/>
    <col min="8" max="8" width="11.5" customWidth="1"/>
    <col min="9" max="9" width="11" customWidth="1"/>
    <col min="10" max="10" width="11.1640625" customWidth="1"/>
    <col min="11" max="11" width="11.83203125" customWidth="1"/>
    <col min="12" max="12" width="10.5" customWidth="1"/>
  </cols>
  <sheetData>
    <row r="2" spans="1:8" ht="16" thickBot="1" x14ac:dyDescent="0.25">
      <c r="A2" s="65"/>
      <c r="B2" s="65"/>
      <c r="C2" s="65"/>
    </row>
    <row r="3" spans="1:8" x14ac:dyDescent="0.2">
      <c r="A3" s="7" t="s">
        <v>169</v>
      </c>
      <c r="B3" s="8"/>
      <c r="C3" s="9"/>
    </row>
    <row r="4" spans="1:8" x14ac:dyDescent="0.2">
      <c r="A4" s="10"/>
      <c r="B4" s="11"/>
      <c r="C4" s="12"/>
    </row>
    <row r="5" spans="1:8" x14ac:dyDescent="0.2">
      <c r="A5" s="13" t="s">
        <v>170</v>
      </c>
      <c r="B5" s="11"/>
      <c r="C5" s="12"/>
    </row>
    <row r="6" spans="1:8" x14ac:dyDescent="0.2">
      <c r="A6" s="10"/>
      <c r="B6" s="11"/>
      <c r="C6" s="12"/>
    </row>
    <row r="7" spans="1:8" ht="21" customHeight="1" x14ac:dyDescent="0.2">
      <c r="A7" s="95" t="s">
        <v>171</v>
      </c>
      <c r="B7" s="96"/>
      <c r="C7" s="97"/>
    </row>
    <row r="8" spans="1:8" ht="109" customHeight="1" x14ac:dyDescent="0.2">
      <c r="A8" s="92" t="s">
        <v>172</v>
      </c>
      <c r="B8" s="93"/>
      <c r="C8" s="94"/>
    </row>
    <row r="9" spans="1:8" ht="35" customHeight="1" x14ac:dyDescent="0.2">
      <c r="A9" s="82" t="s">
        <v>173</v>
      </c>
      <c r="B9" s="83"/>
      <c r="C9" s="84"/>
    </row>
    <row r="10" spans="1:8" ht="45" customHeight="1" x14ac:dyDescent="0.2">
      <c r="A10" s="92" t="s">
        <v>174</v>
      </c>
      <c r="B10" s="93"/>
      <c r="C10" s="94"/>
    </row>
    <row r="11" spans="1:8" ht="34" customHeight="1" x14ac:dyDescent="0.2">
      <c r="A11" s="82" t="s">
        <v>175</v>
      </c>
      <c r="B11" s="83"/>
      <c r="C11" s="84"/>
    </row>
    <row r="12" spans="1:8" x14ac:dyDescent="0.2">
      <c r="A12" s="76" t="s">
        <v>176</v>
      </c>
      <c r="B12" s="77"/>
      <c r="C12" s="78"/>
    </row>
    <row r="13" spans="1:8" ht="50" customHeight="1" thickBot="1" x14ac:dyDescent="0.25">
      <c r="A13" s="85" t="s">
        <v>177</v>
      </c>
      <c r="B13" s="86"/>
      <c r="C13" s="87"/>
      <c r="H13" s="16"/>
    </row>
    <row r="15" spans="1:8" x14ac:dyDescent="0.2">
      <c r="A15" s="14" t="s">
        <v>178</v>
      </c>
      <c r="B15" s="65"/>
      <c r="C15" s="65"/>
    </row>
    <row r="16" spans="1:8" x14ac:dyDescent="0.2">
      <c r="A16" s="14" t="s">
        <v>179</v>
      </c>
      <c r="B16" s="65"/>
      <c r="C16" s="65"/>
    </row>
    <row r="17" spans="1:14" x14ac:dyDescent="0.2">
      <c r="A17" s="65"/>
      <c r="B17" s="60" t="s">
        <v>180</v>
      </c>
      <c r="G17" s="100"/>
      <c r="H17" s="60" t="s">
        <v>181</v>
      </c>
    </row>
    <row r="18" spans="1:14" s="65" customFormat="1" x14ac:dyDescent="0.2">
      <c r="B18" s="1">
        <v>2019</v>
      </c>
      <c r="C18" s="1">
        <v>2018</v>
      </c>
      <c r="D18" s="1">
        <v>2017</v>
      </c>
      <c r="E18" s="1">
        <v>2016</v>
      </c>
      <c r="F18" s="1">
        <v>2015</v>
      </c>
      <c r="G18" s="100"/>
      <c r="H18" s="1">
        <v>2019</v>
      </c>
      <c r="I18" s="1">
        <v>2018</v>
      </c>
      <c r="J18" s="1">
        <v>2017</v>
      </c>
      <c r="K18" s="1">
        <v>2016</v>
      </c>
      <c r="L18" s="1">
        <v>2015</v>
      </c>
    </row>
    <row r="19" spans="1:14" x14ac:dyDescent="0.2">
      <c r="A19" s="1" t="s">
        <v>32</v>
      </c>
      <c r="B19" s="16">
        <f>'AT&amp;T Income Statement'!C42</f>
        <v>14975</v>
      </c>
      <c r="C19" s="16">
        <f>'AT&amp;T Income Statement'!D42</f>
        <v>19953</v>
      </c>
      <c r="D19" s="16">
        <f>'AT&amp;T Income Statement'!E42</f>
        <v>29847</v>
      </c>
      <c r="E19" s="16">
        <f>'AT&amp;T Income Statement'!F42</f>
        <v>13333</v>
      </c>
      <c r="F19" s="16">
        <f>'AT&amp;T Income Statement'!G42</f>
        <v>13687</v>
      </c>
      <c r="G19" s="100"/>
      <c r="H19" s="25">
        <f>'Verizon Income Statement'!C40</f>
        <v>19788</v>
      </c>
      <c r="I19" s="25">
        <f>'Verizon Income Statement'!D40</f>
        <v>16039</v>
      </c>
      <c r="J19" s="25">
        <f>'Verizon Income Statement'!E40</f>
        <v>30550</v>
      </c>
      <c r="K19" s="25">
        <f>'Verizon Income Statement'!F40</f>
        <v>13608</v>
      </c>
      <c r="L19" s="25">
        <f>'Verizon Income Statement'!G40</f>
        <v>18375</v>
      </c>
    </row>
    <row r="20" spans="1:14" x14ac:dyDescent="0.2">
      <c r="A20" s="1" t="s">
        <v>182</v>
      </c>
      <c r="B20" s="16">
        <f>AVERAGE('AT&amp;T Balance Sheet'!C38:D38)</f>
        <v>541766.5</v>
      </c>
      <c r="C20" s="16">
        <f>AVERAGE('AT&amp;T Balance Sheet'!D38:E38)</f>
        <v>487980.5</v>
      </c>
      <c r="D20" s="16">
        <f>AVERAGE('AT&amp;T Balance Sheet'!E38:F38)</f>
        <v>423959</v>
      </c>
      <c r="E20" s="16">
        <f>AVERAGE('AT&amp;T Balance Sheet'!F38:G38)</f>
        <v>403246.5</v>
      </c>
      <c r="F20" s="16">
        <f>AVERAGE('AT&amp;T Balance Sheet'!G38:H38)</f>
        <v>402672</v>
      </c>
      <c r="G20" s="100"/>
      <c r="H20" s="25">
        <f>AVERAGE('Verizon Balance Sheet'!C35:D35)</f>
        <v>278278</v>
      </c>
      <c r="I20" s="25">
        <f>AVERAGE('Verizon Balance Sheet'!D35:E35)</f>
        <v>260986</v>
      </c>
      <c r="J20" s="25">
        <f>AVERAGE('Verizon Balance Sheet'!E35:F35)</f>
        <v>250661.5</v>
      </c>
      <c r="K20" s="25">
        <f>AVERAGE('Verizon Balance Sheet'!F35:G35)</f>
        <v>244177.5</v>
      </c>
      <c r="L20" s="25">
        <f>AVERAGE('Verizon Balance Sheet'!G35:H35)</f>
        <v>244175</v>
      </c>
    </row>
    <row r="21" spans="1:14" x14ac:dyDescent="0.2">
      <c r="A21" s="1" t="s">
        <v>183</v>
      </c>
      <c r="B21" s="16">
        <f>AVERAGE('AT&amp;T Balance Sheet'!C73:D73)</f>
        <v>197909</v>
      </c>
      <c r="C21" s="16">
        <f>AVERAGE('AT&amp;T Balance Sheet'!D73:E73)</f>
        <v>167945.5</v>
      </c>
      <c r="D21" s="16">
        <f>AVERAGE('AT&amp;T Balance Sheet'!E73:F73)</f>
        <v>133058.5</v>
      </c>
      <c r="E21" s="16">
        <f>AVERAGE('AT&amp;T Balance Sheet'!F73:G73)</f>
        <v>123875</v>
      </c>
      <c r="F21" s="16">
        <f>AVERAGE('AT&amp;T Balance Sheet'!G73:H73)</f>
        <v>123640</v>
      </c>
      <c r="G21" s="100"/>
      <c r="H21" s="25">
        <f>AVERAGE('Verizon Balance Sheet'!C68:D68)</f>
        <v>58772.5</v>
      </c>
      <c r="I21" s="25">
        <f>AVERAGE('Verizon Balance Sheet'!D68:E68)</f>
        <v>49698.5</v>
      </c>
      <c r="J21" s="25">
        <f>AVERAGE('Verizon Balance Sheet'!E68:F68)</f>
        <v>34359.5</v>
      </c>
      <c r="K21" s="25">
        <f>AVERAGE('Verizon Balance Sheet'!F68:G68)</f>
        <v>20937</v>
      </c>
      <c r="L21" s="25">
        <f>AVERAGE('Verizon Balance Sheet'!G68:H68)</f>
        <v>17842</v>
      </c>
    </row>
    <row r="22" spans="1:14" x14ac:dyDescent="0.2">
      <c r="G22" s="100"/>
    </row>
    <row r="23" spans="1:14" x14ac:dyDescent="0.2">
      <c r="A23" s="1" t="s">
        <v>184</v>
      </c>
      <c r="B23" s="53">
        <f>B19/B20</f>
        <v>2.7641059386285419E-2</v>
      </c>
      <c r="C23" s="53">
        <f t="shared" ref="C23:F23" si="0">C19/C20</f>
        <v>4.0888928963349967E-2</v>
      </c>
      <c r="D23" s="53">
        <f t="shared" si="0"/>
        <v>7.0400675537021271E-2</v>
      </c>
      <c r="E23" s="53">
        <f t="shared" si="0"/>
        <v>3.3064143148173637E-2</v>
      </c>
      <c r="F23" s="53">
        <f t="shared" si="0"/>
        <v>3.3990443835180989E-2</v>
      </c>
      <c r="G23" s="100"/>
      <c r="H23" s="53">
        <f>H19/H20</f>
        <v>7.1108747367740172E-2</v>
      </c>
      <c r="I23" s="53">
        <f t="shared" ref="I23:L23" si="1">I19/I20</f>
        <v>6.1455403738131548E-2</v>
      </c>
      <c r="J23" s="53">
        <f t="shared" si="1"/>
        <v>0.12187751210297552</v>
      </c>
      <c r="K23" s="53">
        <f t="shared" si="1"/>
        <v>5.5729950548269187E-2</v>
      </c>
      <c r="L23" s="53">
        <f t="shared" si="1"/>
        <v>7.5253404320671652E-2</v>
      </c>
    </row>
    <row r="24" spans="1:14" x14ac:dyDescent="0.2">
      <c r="A24" s="1" t="s">
        <v>185</v>
      </c>
      <c r="B24" s="54">
        <f>B20/B21</f>
        <v>2.7374525665836318</v>
      </c>
      <c r="C24" s="54">
        <f t="shared" ref="C24:F24" si="2">C20/C21</f>
        <v>2.9055884200529341</v>
      </c>
      <c r="D24" s="54">
        <f t="shared" si="2"/>
        <v>3.1862601787935381</v>
      </c>
      <c r="E24" s="54">
        <f t="shared" si="2"/>
        <v>3.2552694248234109</v>
      </c>
      <c r="F24" s="54">
        <f t="shared" si="2"/>
        <v>3.25681009382077</v>
      </c>
      <c r="G24" s="100"/>
      <c r="H24" s="54">
        <f>H20/H21</f>
        <v>4.7348334680335187</v>
      </c>
      <c r="I24" s="54">
        <f t="shared" ref="I24:L24" si="3">I20/I21</f>
        <v>5.2513858567159977</v>
      </c>
      <c r="J24" s="54">
        <f t="shared" si="3"/>
        <v>7.2952604083295745</v>
      </c>
      <c r="K24" s="54">
        <f t="shared" si="3"/>
        <v>11.662487462387162</v>
      </c>
      <c r="L24" s="54">
        <f t="shared" si="3"/>
        <v>13.685405223629639</v>
      </c>
    </row>
    <row r="25" spans="1:14" x14ac:dyDescent="0.2">
      <c r="A25" s="1" t="s">
        <v>186</v>
      </c>
      <c r="B25" s="53">
        <f>B23*B24</f>
        <v>7.5666088960077607E-2</v>
      </c>
      <c r="C25" s="53">
        <f t="shared" ref="C25:F25" si="4">C23*C24</f>
        <v>0.11880639850427668</v>
      </c>
      <c r="D25" s="53">
        <f t="shared" si="4"/>
        <v>0.22431486902377526</v>
      </c>
      <c r="E25" s="53">
        <f t="shared" si="4"/>
        <v>0.10763269424823411</v>
      </c>
      <c r="F25" s="53">
        <f t="shared" si="4"/>
        <v>0.1107004205758654</v>
      </c>
      <c r="G25" s="100"/>
      <c r="H25" s="53">
        <f>H23*H24</f>
        <v>0.33668807690671654</v>
      </c>
      <c r="I25" s="53">
        <f t="shared" ref="I25:L25" si="5">I23*I24</f>
        <v>0.32272603800919547</v>
      </c>
      <c r="J25" s="53">
        <f t="shared" si="5"/>
        <v>0.88912818871054589</v>
      </c>
      <c r="K25" s="53">
        <f t="shared" si="5"/>
        <v>0.64994984954864599</v>
      </c>
      <c r="L25" s="53">
        <f t="shared" si="5"/>
        <v>1.029873332586033</v>
      </c>
      <c r="N25" s="101"/>
    </row>
    <row r="26" spans="1:14" x14ac:dyDescent="0.2">
      <c r="G26" s="100"/>
    </row>
    <row r="27" spans="1:14" ht="16" thickBot="1" x14ac:dyDescent="0.25">
      <c r="A27" s="65"/>
      <c r="B27" s="65"/>
      <c r="C27" s="65"/>
    </row>
    <row r="28" spans="1:14" x14ac:dyDescent="0.2">
      <c r="A28" s="18"/>
      <c r="B28" s="8"/>
      <c r="C28" s="9"/>
    </row>
    <row r="29" spans="1:14" x14ac:dyDescent="0.2">
      <c r="A29" s="88" t="s">
        <v>187</v>
      </c>
      <c r="B29" s="89"/>
      <c r="C29" s="90"/>
    </row>
    <row r="30" spans="1:14" x14ac:dyDescent="0.2">
      <c r="A30" s="56" t="s">
        <v>188</v>
      </c>
      <c r="B30" s="11"/>
      <c r="C30" s="12"/>
    </row>
    <row r="31" spans="1:14" s="39" customFormat="1" x14ac:dyDescent="0.2">
      <c r="A31" s="65"/>
      <c r="B31" s="65"/>
      <c r="C31" s="65"/>
    </row>
    <row r="32" spans="1:14" s="39" customFormat="1" x14ac:dyDescent="0.2">
      <c r="A32" s="88" t="s">
        <v>189</v>
      </c>
      <c r="B32" s="89"/>
      <c r="C32" s="90"/>
    </row>
    <row r="33" spans="1:9" s="39" customFormat="1" ht="39" customHeight="1" x14ac:dyDescent="0.2">
      <c r="A33" s="91" t="s">
        <v>190</v>
      </c>
      <c r="B33" s="74"/>
      <c r="C33" s="75"/>
    </row>
    <row r="34" spans="1:9" s="39" customFormat="1" x14ac:dyDescent="0.2">
      <c r="A34" s="65"/>
      <c r="B34" s="65"/>
      <c r="C34" s="65"/>
      <c r="D34" s="65"/>
      <c r="E34" s="65"/>
      <c r="F34" s="65"/>
    </row>
    <row r="35" spans="1:9" s="39" customFormat="1" x14ac:dyDescent="0.2">
      <c r="A35" s="88" t="s">
        <v>191</v>
      </c>
      <c r="B35" s="89"/>
      <c r="C35" s="90"/>
      <c r="D35" s="65"/>
      <c r="E35" s="65"/>
      <c r="F35" s="65"/>
    </row>
    <row r="36" spans="1:9" s="39" customFormat="1" ht="50" customHeight="1" x14ac:dyDescent="0.2">
      <c r="A36" s="91" t="s">
        <v>192</v>
      </c>
      <c r="B36" s="74"/>
      <c r="C36" s="75"/>
      <c r="D36" s="65"/>
      <c r="E36" s="65"/>
      <c r="F36" s="65"/>
    </row>
    <row r="37" spans="1:9" s="39" customFormat="1" x14ac:dyDescent="0.2">
      <c r="A37" s="65"/>
      <c r="B37" s="65"/>
      <c r="C37" s="65"/>
      <c r="D37" s="65"/>
      <c r="E37" s="65"/>
      <c r="F37" s="65"/>
    </row>
    <row r="38" spans="1:9" x14ac:dyDescent="0.2">
      <c r="A38" s="10"/>
      <c r="B38" s="11"/>
      <c r="C38" s="12"/>
      <c r="D38" s="65"/>
      <c r="E38" s="65"/>
      <c r="F38" s="65"/>
    </row>
    <row r="39" spans="1:9" x14ac:dyDescent="0.2">
      <c r="A39" s="88" t="s">
        <v>193</v>
      </c>
      <c r="B39" s="89"/>
      <c r="C39" s="90"/>
      <c r="D39" s="65"/>
      <c r="E39" s="65"/>
      <c r="F39" s="65"/>
    </row>
    <row r="40" spans="1:9" ht="50" customHeight="1" x14ac:dyDescent="0.2">
      <c r="A40" s="73" t="s">
        <v>194</v>
      </c>
      <c r="B40" s="74"/>
      <c r="C40" s="75"/>
      <c r="D40" s="65"/>
      <c r="E40" s="65"/>
      <c r="F40" s="65"/>
    </row>
    <row r="41" spans="1:9" ht="93" customHeight="1" x14ac:dyDescent="0.2">
      <c r="A41" s="73" t="s">
        <v>195</v>
      </c>
      <c r="B41" s="74"/>
      <c r="C41" s="75"/>
      <c r="D41" s="65"/>
      <c r="E41" s="65"/>
      <c r="F41" s="65"/>
    </row>
    <row r="42" spans="1:9" x14ac:dyDescent="0.2">
      <c r="A42" s="10"/>
      <c r="B42" s="11"/>
      <c r="C42" s="12"/>
      <c r="D42" s="65"/>
      <c r="E42" s="65"/>
      <c r="F42" s="65"/>
    </row>
    <row r="43" spans="1:9" ht="32" customHeight="1" x14ac:dyDescent="0.2">
      <c r="A43" s="76" t="s">
        <v>196</v>
      </c>
      <c r="B43" s="77"/>
      <c r="C43" s="78"/>
      <c r="D43" s="65"/>
      <c r="E43" s="65"/>
      <c r="F43" s="65"/>
    </row>
    <row r="44" spans="1:9" ht="34" customHeight="1" x14ac:dyDescent="0.2">
      <c r="A44" s="79" t="s">
        <v>197</v>
      </c>
      <c r="B44" s="80"/>
      <c r="C44" s="81"/>
      <c r="D44" s="65"/>
      <c r="E44" s="65"/>
      <c r="F44" s="65"/>
    </row>
    <row r="45" spans="1:9" x14ac:dyDescent="0.2">
      <c r="A45" s="10"/>
      <c r="B45" s="11"/>
      <c r="C45" s="12"/>
      <c r="D45" s="65"/>
      <c r="E45" s="65"/>
      <c r="F45" s="65"/>
    </row>
    <row r="46" spans="1:9" ht="16" thickBot="1" x14ac:dyDescent="0.25">
      <c r="A46" s="19"/>
      <c r="B46" s="20"/>
      <c r="C46" s="21"/>
      <c r="D46" s="65"/>
      <c r="E46" s="65"/>
      <c r="F46" s="65"/>
    </row>
    <row r="48" spans="1:9" x14ac:dyDescent="0.2">
      <c r="A48" s="60" t="s">
        <v>180</v>
      </c>
      <c r="B48" s="65"/>
      <c r="C48" s="65"/>
      <c r="G48" s="62"/>
      <c r="H48" s="60" t="s">
        <v>198</v>
      </c>
      <c r="I48" s="65"/>
    </row>
    <row r="49" spans="1:12" x14ac:dyDescent="0.2">
      <c r="A49" s="65"/>
      <c r="B49" s="27">
        <v>2019</v>
      </c>
      <c r="C49" s="27">
        <v>2018</v>
      </c>
      <c r="D49" s="27">
        <v>2017</v>
      </c>
      <c r="E49" s="27">
        <v>2016</v>
      </c>
      <c r="F49" s="27">
        <v>2015</v>
      </c>
      <c r="G49" s="62"/>
      <c r="H49" s="27">
        <v>2019</v>
      </c>
      <c r="I49" s="27">
        <v>2018</v>
      </c>
      <c r="J49" s="27">
        <v>2017</v>
      </c>
      <c r="K49" s="27">
        <v>2016</v>
      </c>
      <c r="L49" s="27">
        <v>2015</v>
      </c>
    </row>
    <row r="50" spans="1:12" x14ac:dyDescent="0.2">
      <c r="A50" s="65" t="s">
        <v>199</v>
      </c>
      <c r="B50" s="25">
        <f>'AT&amp;T Balance Sheet'!C38-'AT&amp;T Balance Sheet'!C21-'AT&amp;T Balance Sheet'!C28</f>
        <v>527105</v>
      </c>
      <c r="C50" s="25">
        <f>'AT&amp;T Balance Sheet'!D38-'AT&amp;T Balance Sheet'!D21-'AT&amp;T Balance Sheet'!D28</f>
        <v>518947</v>
      </c>
      <c r="D50" s="25">
        <f>'AT&amp;T Balance Sheet'!E38-'AT&amp;T Balance Sheet'!E21-'AT&amp;T Balance Sheet'!E28</f>
        <v>393599</v>
      </c>
      <c r="E50" s="25">
        <f>'AT&amp;T Balance Sheet'!F38-'AT&amp;T Balance Sheet'!F21-'AT&amp;T Balance Sheet'!F28</f>
        <v>398033</v>
      </c>
      <c r="F50" s="25">
        <f>'AT&amp;T Balance Sheet'!G38-'AT&amp;T Balance Sheet'!G21-'AT&amp;T Balance Sheet'!G28</f>
        <v>397551</v>
      </c>
      <c r="G50" s="62"/>
      <c r="H50" s="61">
        <f>'Verizon Balance Sheet'!C35-'Verizon Balance Sheet'!C16</f>
        <v>289133</v>
      </c>
      <c r="I50" s="61">
        <f>'Verizon Balance Sheet'!D35-'Verizon Balance Sheet'!D16</f>
        <v>262084</v>
      </c>
      <c r="J50" s="61">
        <f>'Verizon Balance Sheet'!E35-'Verizon Balance Sheet'!E16</f>
        <v>255064</v>
      </c>
      <c r="K50" s="61">
        <f>'Verizon Balance Sheet'!F35-'Verizon Balance Sheet'!F16</f>
        <v>241300</v>
      </c>
      <c r="L50" s="61">
        <f>'Verizon Balance Sheet'!G35-'Verizon Balance Sheet'!G16</f>
        <v>239705</v>
      </c>
    </row>
    <row r="51" spans="1:12" x14ac:dyDescent="0.2">
      <c r="A51" s="65" t="s">
        <v>200</v>
      </c>
      <c r="B51" s="25">
        <f>'AT&amp;T Balance Sheet'!C55-'AT&amp;T Balance Sheet'!C42-'AT&amp;T Balance Sheet'!C48</f>
        <v>186588</v>
      </c>
      <c r="C51" s="25">
        <f>'AT&amp;T Balance Sheet'!D55-'AT&amp;T Balance Sheet'!D42-'AT&amp;T Balance Sheet'!D48</f>
        <v>161475</v>
      </c>
      <c r="D51" s="25">
        <f>'AT&amp;T Balance Sheet'!E55-'AT&amp;T Balance Sheet'!E42-'AT&amp;T Balance Sheet'!E48</f>
        <v>137744</v>
      </c>
      <c r="E51" s="25">
        <f>'AT&amp;T Balance Sheet'!F55-'AT&amp;T Balance Sheet'!F42-'AT&amp;T Balance Sheet'!F48</f>
        <v>156198</v>
      </c>
      <c r="F51" s="25">
        <f>'AT&amp;T Balance Sheet'!G55-'AT&amp;T Balance Sheet'!G42-'AT&amp;T Balance Sheet'!G48</f>
        <v>152881</v>
      </c>
      <c r="G51" s="62"/>
      <c r="H51" s="61">
        <f>'Verizon Balance Sheet'!C52-'Verizon Balance Sheet'!C39-'Verizon Balance Sheet'!C45</f>
        <v>117403</v>
      </c>
      <c r="I51" s="61">
        <f>'Verizon Balance Sheet'!D52-'Verizon Balance Sheet'!D39-'Verizon Balance Sheet'!D45</f>
        <v>97056</v>
      </c>
      <c r="J51" s="61">
        <f>'Verizon Balance Sheet'!E52-'Verizon Balance Sheet'!E39-'Verizon Balance Sheet'!E45</f>
        <v>274780</v>
      </c>
      <c r="K51" s="61">
        <f>'Verizon Balance Sheet'!F52-'Verizon Balance Sheet'!F39-'Verizon Balance Sheet'!F45</f>
        <v>112070</v>
      </c>
      <c r="L51" s="61">
        <f>'Verizon Balance Sheet'!G52-'Verizon Balance Sheet'!G39-'Verizon Balance Sheet'!G45</f>
        <v>116604</v>
      </c>
    </row>
    <row r="52" spans="1:12" x14ac:dyDescent="0.2">
      <c r="A52" s="1" t="s">
        <v>201</v>
      </c>
      <c r="B52" s="26">
        <f>B50-B51</f>
        <v>340517</v>
      </c>
      <c r="C52" s="26">
        <f>C50-C51</f>
        <v>357472</v>
      </c>
      <c r="D52" s="26">
        <f t="shared" ref="D52:F52" si="6">D50-D51</f>
        <v>255855</v>
      </c>
      <c r="E52" s="26">
        <f t="shared" si="6"/>
        <v>241835</v>
      </c>
      <c r="F52" s="26">
        <f t="shared" si="6"/>
        <v>244670</v>
      </c>
      <c r="G52" s="62"/>
      <c r="H52" s="26">
        <f>H50-H51</f>
        <v>171730</v>
      </c>
      <c r="I52" s="26">
        <f>I50-I51</f>
        <v>165028</v>
      </c>
      <c r="J52" s="26">
        <f t="shared" ref="J52:L52" si="7">J50-J51</f>
        <v>-19716</v>
      </c>
      <c r="K52" s="26">
        <f t="shared" si="7"/>
        <v>129230</v>
      </c>
      <c r="L52" s="26">
        <f t="shared" si="7"/>
        <v>123101</v>
      </c>
    </row>
    <row r="53" spans="1:12" s="39" customFormat="1" x14ac:dyDescent="0.2">
      <c r="A53" s="1"/>
      <c r="B53" s="55"/>
      <c r="C53" s="55"/>
      <c r="G53" s="62"/>
      <c r="H53" s="65"/>
      <c r="I53" s="65"/>
    </row>
    <row r="54" spans="1:12" x14ac:dyDescent="0.2">
      <c r="A54" s="1" t="s">
        <v>202</v>
      </c>
      <c r="B54" s="30">
        <f>AVERAGE(B52:C52)</f>
        <v>348994.5</v>
      </c>
      <c r="C54" s="30">
        <f t="shared" ref="C54:E54" si="8">AVERAGE(C52:D52)</f>
        <v>306663.5</v>
      </c>
      <c r="D54" s="30">
        <f t="shared" si="8"/>
        <v>248845</v>
      </c>
      <c r="E54" s="30">
        <f t="shared" si="8"/>
        <v>243252.5</v>
      </c>
      <c r="G54" s="62"/>
      <c r="H54" s="30">
        <f>AVERAGE(H52:I52)</f>
        <v>168379</v>
      </c>
      <c r="I54" s="30">
        <f t="shared" ref="I54:K54" si="9">AVERAGE(I52:J52)</f>
        <v>72656</v>
      </c>
      <c r="J54" s="30">
        <f t="shared" si="9"/>
        <v>54757</v>
      </c>
      <c r="K54" s="30">
        <f t="shared" si="9"/>
        <v>126165.5</v>
      </c>
    </row>
    <row r="55" spans="1:12" s="39" customFormat="1" x14ac:dyDescent="0.2">
      <c r="A55" s="65"/>
      <c r="B55" s="65"/>
      <c r="C55" s="65"/>
      <c r="G55" s="62"/>
      <c r="H55" s="65"/>
      <c r="I55" s="65"/>
    </row>
    <row r="56" spans="1:12" x14ac:dyDescent="0.2">
      <c r="A56" s="1" t="s">
        <v>203</v>
      </c>
      <c r="B56" s="29">
        <f>'AT&amp;T Income Statement'!C41/'AT&amp;T Income Statement'!C40</f>
        <v>0.18913796837773447</v>
      </c>
      <c r="C56" s="29">
        <f>'AT&amp;T Income Statement'!D41/'AT&amp;T Income Statement'!D40</f>
        <v>0.19780484863104572</v>
      </c>
      <c r="D56" s="29">
        <f>'AT&amp;T Income Statement'!E41/'AT&amp;T Income Statement'!E40</f>
        <v>-0.9715304841799326</v>
      </c>
      <c r="E56" s="29">
        <f>'AT&amp;T Income Statement'!F41/'AT&amp;T Income Statement'!F40</f>
        <v>0.3270240258429235</v>
      </c>
      <c r="G56" s="62"/>
      <c r="H56" s="29">
        <f>ABS('Verizon Income Statement'!C39/'Verizon Income Statement'!C38)</f>
        <v>0.12954735406677517</v>
      </c>
      <c r="I56" s="29">
        <f>ABS('Verizon Income Statement'!D39/'Verizon Income Statement'!D38)</f>
        <v>0.18264281710237987</v>
      </c>
      <c r="J56" s="29">
        <f>ABS('Verizon Income Statement'!E39/'Verizon Income Statement'!E38)</f>
        <v>0.48344177915897835</v>
      </c>
      <c r="K56" s="29">
        <f>ABS('Verizon Income Statement'!F39/'Verizon Income Statement'!F38)</f>
        <v>0.35156771180787194</v>
      </c>
    </row>
    <row r="57" spans="1:12" x14ac:dyDescent="0.2">
      <c r="A57" s="65"/>
      <c r="B57" s="65"/>
      <c r="C57" s="65"/>
      <c r="G57" s="62"/>
      <c r="H57" s="65"/>
      <c r="I57" s="65"/>
    </row>
    <row r="58" spans="1:12" x14ac:dyDescent="0.2">
      <c r="A58" s="65" t="s">
        <v>204</v>
      </c>
      <c r="B58" s="15">
        <f>'AT&amp;T Income Statement'!C33</f>
        <v>27955</v>
      </c>
      <c r="C58" s="15">
        <f>'AT&amp;T Income Statement'!D33</f>
        <v>26096</v>
      </c>
      <c r="D58" s="15">
        <f>'AT&amp;T Income Statement'!E33</f>
        <v>19970</v>
      </c>
      <c r="E58" s="15">
        <f>'AT&amp;T Income Statement'!F33</f>
        <v>23543</v>
      </c>
      <c r="G58" s="62"/>
      <c r="H58" s="15">
        <f>'Verizon Income Statement'!C33</f>
        <v>30378</v>
      </c>
      <c r="I58" s="15">
        <f>'Verizon Income Statement'!D33</f>
        <v>22278</v>
      </c>
      <c r="J58" s="15">
        <f>'Verizon Income Statement'!E33</f>
        <v>27425</v>
      </c>
      <c r="K58" s="15">
        <f>'Verizon Income Statement'!F33</f>
        <v>27059</v>
      </c>
    </row>
    <row r="59" spans="1:12" x14ac:dyDescent="0.2">
      <c r="A59" s="65"/>
      <c r="B59" s="65"/>
      <c r="C59" s="65"/>
      <c r="G59" s="62"/>
      <c r="H59" s="65"/>
      <c r="I59" s="65"/>
    </row>
    <row r="60" spans="1:12" x14ac:dyDescent="0.2">
      <c r="A60" s="65" t="s">
        <v>205</v>
      </c>
      <c r="B60" s="15">
        <f>'AT&amp;T Income Statement'!C39</f>
        <v>-9487</v>
      </c>
      <c r="C60" s="15">
        <f>'AT&amp;T Income Statement'!D39</f>
        <v>-1223</v>
      </c>
      <c r="D60" s="15">
        <f>'AT&amp;T Income Statement'!E39</f>
        <v>-4831</v>
      </c>
      <c r="E60" s="15">
        <f>'AT&amp;T Income Statement'!F39</f>
        <v>-3731</v>
      </c>
      <c r="G60" s="62"/>
      <c r="H60" s="15">
        <f>'Verizon Income Statement'!C35+'Verizon Income Statement'!C36</f>
        <v>-7630</v>
      </c>
      <c r="I60" s="15">
        <f>'Verizon Income Statement'!D35+'Verizon Income Statement'!D36</f>
        <v>-2469</v>
      </c>
      <c r="J60" s="15">
        <f>'Verizon Income Statement'!E35+'Verizon Income Statement'!E36</f>
        <v>-6754</v>
      </c>
      <c r="K60" s="15">
        <f>'Verizon Income Statement'!F35+'Verizon Income Statement'!F36</f>
        <v>-5975</v>
      </c>
    </row>
    <row r="61" spans="1:12" x14ac:dyDescent="0.2">
      <c r="A61" s="65" t="s">
        <v>206</v>
      </c>
      <c r="B61" s="25">
        <f>B60*B56</f>
        <v>-1794.351905999567</v>
      </c>
      <c r="C61" s="25">
        <f t="shared" ref="C61:E61" si="10">C60*C56</f>
        <v>-241.91532987576892</v>
      </c>
      <c r="D61" s="25">
        <f t="shared" si="10"/>
        <v>4693.4637690732543</v>
      </c>
      <c r="E61" s="25">
        <f t="shared" si="10"/>
        <v>-1220.1266404199475</v>
      </c>
      <c r="G61" s="62"/>
      <c r="H61" s="25">
        <f>H56*H60</f>
        <v>-988.44631152949455</v>
      </c>
      <c r="I61" s="25">
        <f t="shared" ref="I61:K61" si="11">I56*I60</f>
        <v>-450.9451154257759</v>
      </c>
      <c r="J61" s="25">
        <f t="shared" si="11"/>
        <v>-3265.1657764397396</v>
      </c>
      <c r="K61" s="25">
        <f t="shared" si="11"/>
        <v>-2100.6170780520347</v>
      </c>
    </row>
    <row r="62" spans="1:12" x14ac:dyDescent="0.2">
      <c r="A62" s="65" t="s">
        <v>207</v>
      </c>
      <c r="B62" s="59">
        <f>B60+B61</f>
        <v>-11281.351905999567</v>
      </c>
      <c r="C62" s="59">
        <f t="shared" ref="C62:E62" si="12">C60+C61</f>
        <v>-1464.915329875769</v>
      </c>
      <c r="D62" s="59">
        <f t="shared" si="12"/>
        <v>-137.5362309267457</v>
      </c>
      <c r="E62" s="59">
        <f t="shared" si="12"/>
        <v>-4951.1266404199478</v>
      </c>
      <c r="G62" s="62"/>
      <c r="H62" s="59">
        <f>H60+H61</f>
        <v>-8618.4463115294948</v>
      </c>
      <c r="I62" s="59">
        <f t="shared" ref="I62:K62" si="13">I60+I61</f>
        <v>-2919.9451154257758</v>
      </c>
      <c r="J62" s="59">
        <f t="shared" si="13"/>
        <v>-10019.165776439739</v>
      </c>
      <c r="K62" s="59">
        <f t="shared" si="13"/>
        <v>-8075.6170780520351</v>
      </c>
    </row>
    <row r="63" spans="1:12" x14ac:dyDescent="0.2">
      <c r="A63" s="65"/>
      <c r="B63" s="65"/>
      <c r="C63" s="65"/>
      <c r="G63" s="62"/>
      <c r="H63" s="65"/>
      <c r="I63" s="65"/>
    </row>
    <row r="64" spans="1:12" x14ac:dyDescent="0.2">
      <c r="A64" s="1" t="s">
        <v>208</v>
      </c>
      <c r="B64" s="65"/>
      <c r="C64" s="65"/>
      <c r="G64" s="62"/>
      <c r="H64" s="65"/>
      <c r="I64" s="65"/>
    </row>
    <row r="65" spans="1:11" x14ac:dyDescent="0.2">
      <c r="A65" s="65"/>
      <c r="B65" s="65"/>
      <c r="C65" s="65"/>
      <c r="G65" s="62"/>
      <c r="H65" s="65"/>
      <c r="I65" s="65"/>
    </row>
    <row r="66" spans="1:11" x14ac:dyDescent="0.2">
      <c r="A66" s="65" t="s">
        <v>209</v>
      </c>
      <c r="B66" s="15">
        <f>'AT&amp;T Income Statement'!C41</f>
        <v>3493</v>
      </c>
      <c r="C66" s="15">
        <f>'AT&amp;T Income Statement'!D41</f>
        <v>4920</v>
      </c>
      <c r="D66" s="15">
        <f>'AT&amp;T Income Statement'!E41</f>
        <v>-14708</v>
      </c>
      <c r="E66" s="15">
        <f>'AT&amp;T Income Statement'!F41</f>
        <v>6479</v>
      </c>
      <c r="G66" s="62"/>
      <c r="H66" s="15">
        <f>ABS('Verizon Income Statement'!C39)</f>
        <v>2945</v>
      </c>
      <c r="I66" s="15">
        <f>ABS('Verizon Income Statement'!D39)</f>
        <v>3584</v>
      </c>
      <c r="J66" s="15">
        <f>ABS('Verizon Income Statement'!E39)</f>
        <v>9956</v>
      </c>
      <c r="K66" s="15">
        <f>ABS('Verizon Income Statement'!F39)</f>
        <v>7378</v>
      </c>
    </row>
    <row r="67" spans="1:11" x14ac:dyDescent="0.2">
      <c r="A67" s="65" t="s">
        <v>210</v>
      </c>
      <c r="B67" s="30">
        <f>B61</f>
        <v>-1794.351905999567</v>
      </c>
      <c r="C67" s="30">
        <f t="shared" ref="C67:E67" si="14">C61</f>
        <v>-241.91532987576892</v>
      </c>
      <c r="D67" s="30">
        <f t="shared" si="14"/>
        <v>4693.4637690732543</v>
      </c>
      <c r="E67" s="30">
        <f t="shared" si="14"/>
        <v>-1220.1266404199475</v>
      </c>
      <c r="G67" s="62"/>
      <c r="H67" s="30">
        <f>H61</f>
        <v>-988.44631152949455</v>
      </c>
      <c r="I67" s="30">
        <f t="shared" ref="I67:K67" si="15">I61</f>
        <v>-450.9451154257759</v>
      </c>
      <c r="J67" s="30">
        <f t="shared" si="15"/>
        <v>-3265.1657764397396</v>
      </c>
      <c r="K67" s="30">
        <f t="shared" si="15"/>
        <v>-2100.6170780520347</v>
      </c>
    </row>
    <row r="68" spans="1:11" x14ac:dyDescent="0.2">
      <c r="A68" s="28" t="s">
        <v>211</v>
      </c>
      <c r="B68" s="59">
        <f>B66-B67</f>
        <v>5287.351905999567</v>
      </c>
      <c r="C68" s="59">
        <f t="shared" ref="C68:E68" si="16">C66-C67</f>
        <v>5161.9153298757692</v>
      </c>
      <c r="D68" s="59">
        <f t="shared" si="16"/>
        <v>-19401.463769073256</v>
      </c>
      <c r="E68" s="59">
        <f t="shared" si="16"/>
        <v>7699.1266404199478</v>
      </c>
      <c r="G68" s="62"/>
      <c r="H68" s="59">
        <f>H66-H67</f>
        <v>3933.4463115294948</v>
      </c>
      <c r="I68" s="59">
        <f t="shared" ref="I68:K68" si="17">I66-I67</f>
        <v>4034.9451154257758</v>
      </c>
      <c r="J68" s="59">
        <f t="shared" si="17"/>
        <v>13221.165776439739</v>
      </c>
      <c r="K68" s="59">
        <f t="shared" si="17"/>
        <v>9478.6170780520351</v>
      </c>
    </row>
    <row r="69" spans="1:11" x14ac:dyDescent="0.2">
      <c r="A69" s="65"/>
      <c r="B69" s="65"/>
      <c r="C69" s="65"/>
      <c r="G69" s="62"/>
      <c r="H69" s="65"/>
    </row>
    <row r="70" spans="1:11" x14ac:dyDescent="0.2">
      <c r="A70" s="65" t="s">
        <v>204</v>
      </c>
      <c r="B70" s="15">
        <f>B58</f>
        <v>27955</v>
      </c>
      <c r="C70" s="15">
        <f t="shared" ref="C70:E70" si="18">C58</f>
        <v>26096</v>
      </c>
      <c r="D70" s="15">
        <f t="shared" si="18"/>
        <v>19970</v>
      </c>
      <c r="E70" s="15">
        <f t="shared" si="18"/>
        <v>23543</v>
      </c>
      <c r="G70" s="62"/>
      <c r="H70" s="15">
        <f>H58</f>
        <v>30378</v>
      </c>
      <c r="I70" s="15">
        <f t="shared" ref="I70:K70" si="19">I58</f>
        <v>22278</v>
      </c>
      <c r="J70" s="15">
        <f t="shared" si="19"/>
        <v>27425</v>
      </c>
      <c r="K70" s="15">
        <f t="shared" si="19"/>
        <v>27059</v>
      </c>
    </row>
    <row r="71" spans="1:11" x14ac:dyDescent="0.2">
      <c r="A71" s="65" t="s">
        <v>212</v>
      </c>
      <c r="B71" s="31">
        <f>B68</f>
        <v>5287.351905999567</v>
      </c>
      <c r="C71" s="31">
        <f t="shared" ref="C71:E71" si="20">C68</f>
        <v>5161.9153298757692</v>
      </c>
      <c r="D71" s="31">
        <f t="shared" si="20"/>
        <v>-19401.463769073256</v>
      </c>
      <c r="E71" s="31">
        <f t="shared" si="20"/>
        <v>7699.1266404199478</v>
      </c>
      <c r="G71" s="62"/>
      <c r="H71" s="31">
        <f>H68</f>
        <v>3933.4463115294948</v>
      </c>
      <c r="I71" s="31">
        <f t="shared" ref="I71:K71" si="21">I68</f>
        <v>4034.9451154257758</v>
      </c>
      <c r="J71" s="31">
        <f t="shared" si="21"/>
        <v>13221.165776439739</v>
      </c>
      <c r="K71" s="31">
        <f t="shared" si="21"/>
        <v>9478.6170780520351</v>
      </c>
    </row>
    <row r="72" spans="1:11" x14ac:dyDescent="0.2">
      <c r="A72" s="1" t="s">
        <v>213</v>
      </c>
      <c r="B72" s="63">
        <f>B70-B71</f>
        <v>22667.648094000433</v>
      </c>
      <c r="C72" s="63">
        <f t="shared" ref="C72:E72" si="22">C70-C71</f>
        <v>20934.08467012423</v>
      </c>
      <c r="D72" s="63">
        <f t="shared" si="22"/>
        <v>39371.463769073256</v>
      </c>
      <c r="E72" s="63">
        <f t="shared" si="22"/>
        <v>15843.873359580051</v>
      </c>
      <c r="G72" s="62"/>
      <c r="H72" s="63">
        <f>H70-H71</f>
        <v>26444.553688470507</v>
      </c>
      <c r="I72" s="63">
        <f t="shared" ref="I72:K72" si="23">I70-I71</f>
        <v>18243.054884574223</v>
      </c>
      <c r="J72" s="63">
        <f t="shared" si="23"/>
        <v>14203.834223560261</v>
      </c>
      <c r="K72" s="63">
        <f t="shared" si="23"/>
        <v>17580.382921947967</v>
      </c>
    </row>
    <row r="73" spans="1:11" x14ac:dyDescent="0.2">
      <c r="A73" s="65"/>
      <c r="B73" s="65"/>
      <c r="C73" s="65"/>
      <c r="G73" s="62"/>
      <c r="H73" s="65"/>
    </row>
    <row r="74" spans="1:11" x14ac:dyDescent="0.2">
      <c r="A74" s="1" t="s">
        <v>214</v>
      </c>
      <c r="B74" s="57">
        <f>B72/B54</f>
        <v>6.4951304659530265E-2</v>
      </c>
      <c r="C74" s="57">
        <f t="shared" ref="C74:E74" si="24">C72/C54</f>
        <v>6.8264024476744803E-2</v>
      </c>
      <c r="D74" s="57">
        <f t="shared" si="24"/>
        <v>0.15821681676976937</v>
      </c>
      <c r="E74" s="57">
        <f t="shared" si="24"/>
        <v>6.513344512216751E-2</v>
      </c>
      <c r="G74" s="62"/>
      <c r="H74" s="57">
        <f>H72/H54</f>
        <v>0.15705375188396717</v>
      </c>
      <c r="I74" s="57">
        <f t="shared" ref="I74:K74" si="25">I72/I54</f>
        <v>0.25108807097244856</v>
      </c>
      <c r="J74" s="57">
        <f t="shared" si="25"/>
        <v>0.25939759708457844</v>
      </c>
      <c r="K74" s="57">
        <f t="shared" si="25"/>
        <v>0.13934382158314251</v>
      </c>
    </row>
    <row r="75" spans="1:11" x14ac:dyDescent="0.2">
      <c r="A75" s="65"/>
      <c r="B75" s="65"/>
      <c r="C75" s="65"/>
      <c r="G75" s="62"/>
      <c r="H75" s="65"/>
    </row>
    <row r="76" spans="1:11" x14ac:dyDescent="0.2">
      <c r="A76" s="1" t="s">
        <v>11</v>
      </c>
      <c r="B76" s="15">
        <f>'AT&amp;T Income Statement'!C21</f>
        <v>181193</v>
      </c>
      <c r="C76" s="15">
        <f>'AT&amp;T Income Statement'!D21</f>
        <v>170756</v>
      </c>
      <c r="D76" s="15">
        <f>'AT&amp;T Income Statement'!E21</f>
        <v>160546</v>
      </c>
      <c r="E76" s="15">
        <f>'AT&amp;T Income Statement'!F21</f>
        <v>163786</v>
      </c>
      <c r="G76" s="62"/>
      <c r="H76" s="15">
        <f>'Verizon Income Statement'!C19</f>
        <v>131868</v>
      </c>
      <c r="I76" s="15">
        <f>'Verizon Income Statement'!D19</f>
        <v>130863</v>
      </c>
      <c r="J76" s="15">
        <f>'Verizon Income Statement'!E19</f>
        <v>126034</v>
      </c>
      <c r="K76" s="15">
        <f>'Verizon Income Statement'!F19</f>
        <v>125980</v>
      </c>
    </row>
    <row r="77" spans="1:11" x14ac:dyDescent="0.2">
      <c r="A77" s="65"/>
      <c r="B77" s="65"/>
      <c r="C77" s="65"/>
      <c r="G77" s="62"/>
      <c r="H77" s="65"/>
    </row>
    <row r="78" spans="1:11" x14ac:dyDescent="0.2">
      <c r="A78" s="1" t="s">
        <v>215</v>
      </c>
      <c r="B78" s="57">
        <f>B72/B76</f>
        <v>0.1251022285298021</v>
      </c>
      <c r="C78" s="57">
        <f t="shared" ref="C78:E78" si="26">C72/C76</f>
        <v>0.12259648076860684</v>
      </c>
      <c r="D78" s="57">
        <f t="shared" si="26"/>
        <v>0.24523478485339564</v>
      </c>
      <c r="E78" s="57">
        <f t="shared" si="26"/>
        <v>9.6735211553979281E-2</v>
      </c>
      <c r="G78" s="62"/>
      <c r="H78" s="57">
        <f>H72/H76</f>
        <v>0.20053806600896734</v>
      </c>
      <c r="I78" s="57">
        <f t="shared" ref="I78:K78" si="27">I72/I76</f>
        <v>0.1394057516989082</v>
      </c>
      <c r="J78" s="57">
        <f t="shared" si="27"/>
        <v>0.11269843235603298</v>
      </c>
      <c r="K78" s="57">
        <f t="shared" si="27"/>
        <v>0.1395489992216857</v>
      </c>
    </row>
    <row r="79" spans="1:11" x14ac:dyDescent="0.2">
      <c r="A79" s="65"/>
      <c r="B79" s="58"/>
      <c r="C79" s="65"/>
      <c r="G79" s="62"/>
      <c r="H79" s="65"/>
    </row>
    <row r="80" spans="1:11" x14ac:dyDescent="0.2">
      <c r="A80" s="1" t="s">
        <v>216</v>
      </c>
      <c r="B80" s="99">
        <f>B76/B54</f>
        <v>0.51918583244148542</v>
      </c>
      <c r="C80" s="99">
        <f t="shared" ref="C80:E80" si="28">C76/C54</f>
        <v>0.55681879323753891</v>
      </c>
      <c r="D80" s="99">
        <f t="shared" si="28"/>
        <v>0.64516466073258449</v>
      </c>
      <c r="E80" s="99">
        <f t="shared" si="28"/>
        <v>0.67331682099875645</v>
      </c>
      <c r="G80" s="62"/>
      <c r="H80" s="99">
        <f>H76/H54</f>
        <v>0.78316179571086653</v>
      </c>
      <c r="I80" s="99">
        <f t="shared" ref="I80:K80" si="29">I76/I54</f>
        <v>1.8011313587315569</v>
      </c>
      <c r="J80" s="99">
        <f t="shared" si="29"/>
        <v>2.3016965867377688</v>
      </c>
      <c r="K80" s="99">
        <f t="shared" si="29"/>
        <v>0.99852970899334603</v>
      </c>
    </row>
    <row r="81" spans="1:8" x14ac:dyDescent="0.2">
      <c r="A81" s="65"/>
      <c r="B81" s="65"/>
      <c r="C81" s="65"/>
      <c r="G81" s="62"/>
      <c r="H81" s="65"/>
    </row>
    <row r="82" spans="1:8" x14ac:dyDescent="0.2">
      <c r="G82" s="62"/>
    </row>
    <row r="83" spans="1:8" x14ac:dyDescent="0.2">
      <c r="G83" s="62"/>
    </row>
    <row r="84" spans="1:8" x14ac:dyDescent="0.2">
      <c r="G84" s="62"/>
    </row>
  </sheetData>
  <mergeCells count="17">
    <mergeCell ref="A9:C9"/>
    <mergeCell ref="A8:C8"/>
    <mergeCell ref="A7:C7"/>
    <mergeCell ref="A10:C10"/>
    <mergeCell ref="A40:C40"/>
    <mergeCell ref="A41:C41"/>
    <mergeCell ref="A43:C43"/>
    <mergeCell ref="A44:C44"/>
    <mergeCell ref="A11:C11"/>
    <mergeCell ref="A12:C12"/>
    <mergeCell ref="A13:C13"/>
    <mergeCell ref="A29:C29"/>
    <mergeCell ref="A39:C39"/>
    <mergeCell ref="A32:C32"/>
    <mergeCell ref="A33:C33"/>
    <mergeCell ref="A35:C35"/>
    <mergeCell ref="A36:C3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E0E8F-67BC-496C-A983-797D11D03E4C}">
  <dimension ref="A2:F43"/>
  <sheetViews>
    <sheetView tabSelected="1" zoomScaleNormal="115" workbookViewId="0">
      <selection activeCell="F20" sqref="F20"/>
    </sheetView>
  </sheetViews>
  <sheetFormatPr baseColWidth="10" defaultColWidth="8.83203125" defaultRowHeight="15" x14ac:dyDescent="0.2"/>
  <cols>
    <col min="1" max="1" width="49.5" bestFit="1" customWidth="1"/>
    <col min="2" max="2" width="13.5" bestFit="1" customWidth="1"/>
    <col min="3" max="3" width="12" bestFit="1" customWidth="1"/>
    <col min="4" max="4" width="13.5" bestFit="1" customWidth="1"/>
    <col min="5" max="5" width="18.33203125" customWidth="1"/>
  </cols>
  <sheetData>
    <row r="2" spans="1:6" x14ac:dyDescent="0.2">
      <c r="A2" s="65" t="s">
        <v>180</v>
      </c>
      <c r="B2" s="65">
        <v>2019</v>
      </c>
      <c r="C2" s="65">
        <f>B2-1</f>
        <v>2018</v>
      </c>
      <c r="D2" s="65">
        <f t="shared" ref="D2:E2" si="0">C2-1</f>
        <v>2017</v>
      </c>
      <c r="E2" s="65">
        <f t="shared" si="0"/>
        <v>2016</v>
      </c>
      <c r="F2" s="65"/>
    </row>
    <row r="3" spans="1:6" x14ac:dyDescent="0.2">
      <c r="A3" s="66" t="s">
        <v>217</v>
      </c>
      <c r="B3" s="67">
        <f>'AT&amp;T Income Statement'!C21/AVERAGE('AT&amp;T Balance Sheet'!C23:D23)</f>
        <v>7.3793679237598759</v>
      </c>
      <c r="C3" s="67">
        <f>'AT&amp;T Income Statement'!D21/AVERAGE('AT&amp;T Balance Sheet'!D23:E23)</f>
        <v>7.9432478950551237</v>
      </c>
      <c r="D3" s="67">
        <f>'AT&amp;T Income Statement'!E21/AVERAGE('AT&amp;T Balance Sheet'!E23:F23)</f>
        <v>9.6377716412534511</v>
      </c>
      <c r="E3" s="67">
        <f>'AT&amp;T Income Statement'!F21/AVERAGE('AT&amp;T Balance Sheet'!F23:G23)</f>
        <v>9.8293224509392072</v>
      </c>
      <c r="F3" s="36"/>
    </row>
    <row r="4" spans="1:6" x14ac:dyDescent="0.2">
      <c r="A4" s="65" t="s">
        <v>218</v>
      </c>
      <c r="B4" s="65"/>
      <c r="C4" s="65"/>
      <c r="D4" s="65"/>
      <c r="E4" s="65"/>
      <c r="F4" s="65"/>
    </row>
    <row r="6" spans="1:6" x14ac:dyDescent="0.2">
      <c r="A6" s="66" t="s">
        <v>219</v>
      </c>
      <c r="B6" s="66">
        <f>(SUM('AT&amp;T Income Statement'!C25:C26)/AVERAGE('AT&amp;T Balance Sheet'!C28:D28))</f>
        <v>4.9421750136496749</v>
      </c>
      <c r="C6" s="66">
        <f>(SUM('AT&amp;T Income Statement'!D25:D26)/AVERAGE('AT&amp;T Balance Sheet'!D28:E28))</f>
        <v>12.060936081939582</v>
      </c>
      <c r="D6" s="66" t="s">
        <v>220</v>
      </c>
      <c r="E6" s="66"/>
      <c r="F6" s="49"/>
    </row>
    <row r="7" spans="1:6" x14ac:dyDescent="0.2">
      <c r="A7" s="65" t="s">
        <v>221</v>
      </c>
      <c r="B7" s="65"/>
      <c r="C7" s="65"/>
      <c r="D7" s="65"/>
      <c r="E7" s="65"/>
      <c r="F7" s="65"/>
    </row>
    <row r="9" spans="1:6" x14ac:dyDescent="0.2">
      <c r="A9" s="66" t="s">
        <v>222</v>
      </c>
      <c r="B9" s="48">
        <f>('AT&amp;T Income Statement'!C25+'AT&amp;T Income Statement'!C26)/AVERAGE('AT&amp;T Balance Sheet'!C43,'AT&amp;T Balance Sheet'!D43)</f>
        <v>1.117006955351133</v>
      </c>
      <c r="C9" s="48">
        <f>('AT&amp;T Income Statement'!D25+'AT&amp;T Income Statement'!D26)/AVERAGE('AT&amp;T Balance Sheet'!D43,'AT&amp;T Balance Sheet'!E43)</f>
        <v>1.1979550312926572</v>
      </c>
      <c r="D9" s="48">
        <f>('AT&amp;T Income Statement'!E25+'AT&amp;T Income Statement'!E26)/AVERAGE('AT&amp;T Balance Sheet'!E43,'AT&amp;T Balance Sheet'!F43)</f>
        <v>1.2153395927325936</v>
      </c>
      <c r="E9" s="48">
        <f>('AT&amp;T Income Statement'!F25+'AT&amp;T Income Statement'!F26)/AVERAGE('AT&amp;T Balance Sheet'!F43,'AT&amp;T Balance Sheet'!G43)</f>
        <v>1.2553405950251992</v>
      </c>
      <c r="F9" s="37"/>
    </row>
    <row r="10" spans="1:6" x14ac:dyDescent="0.2">
      <c r="A10" s="65" t="s">
        <v>223</v>
      </c>
      <c r="B10" s="65"/>
      <c r="C10" s="65"/>
      <c r="D10" s="65"/>
      <c r="E10" s="65"/>
      <c r="F10" s="65"/>
    </row>
    <row r="12" spans="1:6" x14ac:dyDescent="0.2">
      <c r="A12" s="66" t="s">
        <v>224</v>
      </c>
      <c r="B12" s="67">
        <f>B13+B14-B15</f>
        <v>-203.4497405964687</v>
      </c>
      <c r="C12" s="67">
        <f t="shared" ref="C12:E12" si="1">C13+C14-C15</f>
        <v>-228.47192644191412</v>
      </c>
      <c r="D12" s="67">
        <f t="shared" si="1"/>
        <v>-262.45575611982008</v>
      </c>
      <c r="E12" s="67">
        <f t="shared" si="1"/>
        <v>-253.62395407505122</v>
      </c>
      <c r="F12" s="50"/>
    </row>
    <row r="13" spans="1:6" x14ac:dyDescent="0.2">
      <c r="A13" s="65" t="s">
        <v>225</v>
      </c>
      <c r="B13" s="36">
        <f>365/B3</f>
        <v>49.462230880883922</v>
      </c>
      <c r="C13" s="36">
        <f t="shared" ref="C13:E13" si="2">365/C3</f>
        <v>45.950976832439274</v>
      </c>
      <c r="D13" s="36">
        <f t="shared" si="2"/>
        <v>37.871824897537159</v>
      </c>
      <c r="E13" s="36">
        <f t="shared" si="2"/>
        <v>37.133790433858813</v>
      </c>
      <c r="F13" s="36"/>
    </row>
    <row r="14" spans="1:6" x14ac:dyDescent="0.2">
      <c r="A14" s="65" t="s">
        <v>226</v>
      </c>
      <c r="B14" s="65">
        <f>365/B6</f>
        <v>73.854122727729234</v>
      </c>
      <c r="C14" s="65">
        <f t="shared" ref="C14" si="3">365/C6</f>
        <v>30.262990991765744</v>
      </c>
      <c r="D14" s="65">
        <v>0</v>
      </c>
      <c r="E14" s="65">
        <v>0</v>
      </c>
      <c r="F14" s="65"/>
    </row>
    <row r="15" spans="1:6" x14ac:dyDescent="0.2">
      <c r="A15" s="65" t="s">
        <v>227</v>
      </c>
      <c r="B15" s="65">
        <f>365/B9</f>
        <v>326.76609420508186</v>
      </c>
      <c r="C15" s="65">
        <f t="shared" ref="C15:E15" si="4">365/C9</f>
        <v>304.68589426611913</v>
      </c>
      <c r="D15" s="65">
        <f t="shared" si="4"/>
        <v>300.32758101735726</v>
      </c>
      <c r="E15" s="65">
        <f t="shared" si="4"/>
        <v>290.75774450891004</v>
      </c>
      <c r="F15" s="65"/>
    </row>
    <row r="16" spans="1:6" s="52" customFormat="1" x14ac:dyDescent="0.2">
      <c r="A16" s="66" t="s">
        <v>228</v>
      </c>
      <c r="B16" s="67">
        <f>B13-B15</f>
        <v>-277.30386332419795</v>
      </c>
      <c r="C16" s="67">
        <f t="shared" ref="C16:E16" si="5">C13-C15</f>
        <v>-258.73491743367987</v>
      </c>
      <c r="D16" s="67">
        <f t="shared" si="5"/>
        <v>-262.45575611982008</v>
      </c>
      <c r="E16" s="67">
        <f t="shared" si="5"/>
        <v>-253.62395407505122</v>
      </c>
      <c r="F16" s="65"/>
    </row>
    <row r="18" spans="1:6" x14ac:dyDescent="0.2">
      <c r="A18" s="66" t="s">
        <v>229</v>
      </c>
      <c r="B18" s="68">
        <f>('AT&amp;T Income Statement'!C25+'AT&amp;T Income Statement'!C26)/AVERAGE('AT&amp;T Balance Sheet'!C29:D29)</f>
        <v>0.38061781109399428</v>
      </c>
      <c r="C18" s="68">
        <f>('AT&amp;T Income Statement'!D25+'AT&amp;T Income Statement'!D26)/AVERAGE('AT&amp;T Balance Sheet'!D29:E29)</f>
        <v>0.36239895595940708</v>
      </c>
      <c r="D18" s="68">
        <f>('AT&amp;T Income Statement'!E25+'AT&amp;T Income Statement'!E26)/AVERAGE('AT&amp;T Balance Sheet'!E29:F29)</f>
        <v>0.31878970578240134</v>
      </c>
      <c r="E18" s="68">
        <f>('AT&amp;T Income Statement'!F25+'AT&amp;T Income Statement'!F26)/AVERAGE('AT&amp;T Balance Sheet'!F29:G29)</f>
        <v>0.30967038167387878</v>
      </c>
      <c r="F18" s="51"/>
    </row>
    <row r="19" spans="1:6" x14ac:dyDescent="0.2">
      <c r="A19" s="65" t="s">
        <v>230</v>
      </c>
      <c r="B19" s="65"/>
      <c r="C19" s="65"/>
      <c r="D19" s="65"/>
      <c r="E19" s="65"/>
      <c r="F19" s="65"/>
    </row>
    <row r="26" spans="1:6" x14ac:dyDescent="0.2">
      <c r="A26" s="65" t="s">
        <v>198</v>
      </c>
      <c r="B26" s="65"/>
      <c r="C26" s="65"/>
      <c r="D26" s="65"/>
      <c r="E26" s="65"/>
      <c r="F26" s="65"/>
    </row>
    <row r="27" spans="1:6" x14ac:dyDescent="0.2">
      <c r="A27" s="66" t="s">
        <v>217</v>
      </c>
      <c r="B27" s="66">
        <f>'Verizon Income Statement'!C19/AVERAGE('Verizon Balance Sheet'!C18:D18)</f>
        <v>5.2192911282183214</v>
      </c>
      <c r="C27" s="66">
        <f>'Verizon Income Statement'!D19/AVERAGE('Verizon Balance Sheet'!D18:E18)</f>
        <v>5.3858627430805637</v>
      </c>
      <c r="D27" s="66">
        <f>'Verizon Income Statement'!E19/AVERAGE('Verizon Balance Sheet'!E18:F18)</f>
        <v>6.1471004243281469</v>
      </c>
      <c r="E27" s="66">
        <f>'Verizon Income Statement'!F19/AVERAGE('Verizon Balance Sheet'!F18:G18)</f>
        <v>8.1356151113981277</v>
      </c>
      <c r="F27" s="65"/>
    </row>
    <row r="28" spans="1:6" x14ac:dyDescent="0.2">
      <c r="A28" s="65" t="s">
        <v>218</v>
      </c>
      <c r="B28" s="65"/>
      <c r="C28" s="65"/>
      <c r="D28" s="65"/>
      <c r="E28" s="65"/>
      <c r="F28" s="65"/>
    </row>
    <row r="30" spans="1:6" x14ac:dyDescent="0.2">
      <c r="A30" s="66" t="s">
        <v>219</v>
      </c>
      <c r="B30" s="66">
        <f>SUM('Verizon Income Statement'!C23:C24)/AVERAGE('Verizon Balance Sheet'!C19:D19)</f>
        <v>39.685279187817258</v>
      </c>
      <c r="C30" s="66">
        <f>SUM('Verizon Income Statement'!D23:D24)/AVERAGE('Verizon Balance Sheet'!D19:E19)</f>
        <v>46.842194092827008</v>
      </c>
      <c r="D30" s="66">
        <f>SUM('Verizon Income Statement'!E23:E24)/AVERAGE('Verizon Balance Sheet'!E19:F19)</f>
        <v>47.462432915921291</v>
      </c>
      <c r="E30" s="66">
        <f>SUM('Verizon Income Statement'!F23:F24)/AVERAGE('Verizon Balance Sheet'!F19:G19)</f>
        <v>41.910350448247762</v>
      </c>
      <c r="F30" s="65"/>
    </row>
    <row r="31" spans="1:6" x14ac:dyDescent="0.2">
      <c r="A31" s="65" t="s">
        <v>221</v>
      </c>
      <c r="B31" s="65"/>
      <c r="C31" s="65"/>
      <c r="D31" s="65"/>
      <c r="E31" s="65"/>
      <c r="F31" s="65"/>
    </row>
    <row r="33" spans="1:6" x14ac:dyDescent="0.2">
      <c r="A33" s="66" t="s">
        <v>222</v>
      </c>
      <c r="B33" s="66">
        <f>SUM('Verizon Income Statement'!C23:C24)/AVERAGE('Verizon Balance Sheet'!C40:D40)</f>
        <v>2.4703094319182068</v>
      </c>
      <c r="C33" s="66">
        <f>SUM('Verizon Income Statement'!D23:D24)/AVERAGE('Verizon Balance Sheet'!D40:E40)</f>
        <v>2.5384949580408387</v>
      </c>
      <c r="D33" s="66">
        <f>SUM('Verizon Income Statement'!E23:E24)/AVERAGE('Verizon Balance Sheet'!E40:F40)</f>
        <v>2.5995345988977343</v>
      </c>
      <c r="E33" s="66">
        <f>SUM('Verizon Income Statement'!F23:F24)/AVERAGE('Verizon Balance Sheet'!F40:G40)</f>
        <v>2.6401745603901938</v>
      </c>
      <c r="F33" s="65"/>
    </row>
    <row r="34" spans="1:6" x14ac:dyDescent="0.2">
      <c r="A34" s="65" t="s">
        <v>223</v>
      </c>
      <c r="B34" s="65"/>
      <c r="C34" s="65"/>
      <c r="D34" s="65"/>
      <c r="E34" s="65"/>
      <c r="F34" s="65"/>
    </row>
    <row r="36" spans="1:6" x14ac:dyDescent="0.2">
      <c r="A36" s="66" t="s">
        <v>224</v>
      </c>
      <c r="B36" s="67">
        <f>B37+B38-B39</f>
        <v>-68.624535684365568</v>
      </c>
      <c r="C36" s="67">
        <f t="shared" ref="C36:E36" si="6">C37+C38-C39</f>
        <v>-68.223850542338283</v>
      </c>
      <c r="D36" s="67">
        <f t="shared" si="6"/>
        <v>-73.341867530992488</v>
      </c>
      <c r="E36" s="67">
        <f t="shared" si="6"/>
        <v>-84.674906164111448</v>
      </c>
      <c r="F36" s="36"/>
    </row>
    <row r="37" spans="1:6" x14ac:dyDescent="0.2">
      <c r="A37" s="65" t="s">
        <v>225</v>
      </c>
      <c r="B37" s="36">
        <f>365/B27</f>
        <v>69.932868474535141</v>
      </c>
      <c r="C37" s="36">
        <f t="shared" ref="C37:E37" si="7">365/C27</f>
        <v>67.770015206742926</v>
      </c>
      <c r="D37" s="36">
        <f t="shared" si="7"/>
        <v>59.377588587206631</v>
      </c>
      <c r="E37" s="36">
        <f t="shared" si="7"/>
        <v>44.86446261311319</v>
      </c>
      <c r="F37" s="36"/>
    </row>
    <row r="38" spans="1:6" x14ac:dyDescent="0.2">
      <c r="A38" s="65" t="s">
        <v>226</v>
      </c>
      <c r="B38" s="65">
        <f>365/B30</f>
        <v>9.1973650550012795</v>
      </c>
      <c r="C38" s="65">
        <f t="shared" ref="C38:E38" si="8">365/C30</f>
        <v>7.7921200547668796</v>
      </c>
      <c r="D38" s="65">
        <f t="shared" si="8"/>
        <v>7.6902926709760093</v>
      </c>
      <c r="E38" s="65">
        <f t="shared" si="8"/>
        <v>8.7090658058494075</v>
      </c>
      <c r="F38" s="65"/>
    </row>
    <row r="39" spans="1:6" x14ac:dyDescent="0.2">
      <c r="A39" s="65" t="s">
        <v>227</v>
      </c>
      <c r="B39" s="65">
        <f>365/B33</f>
        <v>147.75476921390199</v>
      </c>
      <c r="C39" s="65">
        <f t="shared" ref="C39:E39" si="9">365/C33</f>
        <v>143.78598580384809</v>
      </c>
      <c r="D39" s="65">
        <f t="shared" si="9"/>
        <v>140.40974878917513</v>
      </c>
      <c r="E39" s="65">
        <f t="shared" si="9"/>
        <v>138.24843458307404</v>
      </c>
      <c r="F39" s="65"/>
    </row>
    <row r="40" spans="1:6" x14ac:dyDescent="0.2">
      <c r="A40" s="66" t="s">
        <v>228</v>
      </c>
      <c r="B40" s="67">
        <f>B37-B39</f>
        <v>-77.821900739366853</v>
      </c>
      <c r="C40" s="67">
        <f t="shared" ref="C40:E40" si="10">C37-C39</f>
        <v>-76.015970597105166</v>
      </c>
      <c r="D40" s="67">
        <f t="shared" si="10"/>
        <v>-81.032160201968495</v>
      </c>
      <c r="E40" s="67">
        <f t="shared" si="10"/>
        <v>-93.383971969960854</v>
      </c>
      <c r="F40" s="65"/>
    </row>
    <row r="41" spans="1:6" s="52" customFormat="1" x14ac:dyDescent="0.2">
      <c r="A41" s="65"/>
      <c r="B41" s="36"/>
      <c r="C41" s="65"/>
      <c r="D41" s="65"/>
      <c r="E41" s="65"/>
      <c r="F41" s="65"/>
    </row>
    <row r="42" spans="1:6" x14ac:dyDescent="0.2">
      <c r="A42" s="66" t="s">
        <v>229</v>
      </c>
      <c r="B42" s="68">
        <f>'Verizon Income Statement'!C19/AVERAGE('Verizon Balance Sheet'!C27:D27)</f>
        <v>1.4554886562436189</v>
      </c>
      <c r="C42" s="68">
        <f>'Verizon Income Statement'!D19/AVERAGE('Verizon Balance Sheet'!D27:E27)</f>
        <v>1.471577811013528</v>
      </c>
      <c r="D42" s="68">
        <f>'Verizon Income Statement'!E19/AVERAGE('Verizon Balance Sheet'!E27:F27)</f>
        <v>1.4543587258177118</v>
      </c>
      <c r="E42" s="68">
        <f>'Verizon Income Statement'!F19/AVERAGE('Verizon Balance Sheet'!F27:G27)</f>
        <v>1.4971596986190669</v>
      </c>
      <c r="F42" s="65"/>
    </row>
    <row r="43" spans="1:6" x14ac:dyDescent="0.2">
      <c r="A43" s="49" t="s">
        <v>230</v>
      </c>
      <c r="B43" s="65"/>
      <c r="C43" s="65"/>
      <c r="D43" s="65"/>
      <c r="E43" s="65"/>
      <c r="F43" s="38"/>
    </row>
  </sheetData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83F0A-9765-4364-A9F6-B0516F3637DC}">
  <dimension ref="A2:G12"/>
  <sheetViews>
    <sheetView zoomScale="125" workbookViewId="0">
      <selection activeCell="E7" sqref="E7"/>
    </sheetView>
  </sheetViews>
  <sheetFormatPr baseColWidth="10" defaultColWidth="8.83203125" defaultRowHeight="15" x14ac:dyDescent="0.2"/>
  <cols>
    <col min="1" max="1" width="24" bestFit="1" customWidth="1"/>
    <col min="2" max="2" width="41.1640625" bestFit="1" customWidth="1"/>
    <col min="3" max="4" width="11.6640625" customWidth="1"/>
  </cols>
  <sheetData>
    <row r="2" spans="1:7" x14ac:dyDescent="0.2">
      <c r="A2" s="32" t="s">
        <v>231</v>
      </c>
      <c r="B2" s="65"/>
      <c r="C2" s="65" t="s">
        <v>232</v>
      </c>
      <c r="D2" s="65" t="s">
        <v>233</v>
      </c>
      <c r="E2" s="65"/>
      <c r="F2" s="65"/>
      <c r="G2" s="65"/>
    </row>
    <row r="3" spans="1:7" x14ac:dyDescent="0.2">
      <c r="A3" s="65" t="s">
        <v>234</v>
      </c>
      <c r="B3" s="65" t="s">
        <v>235</v>
      </c>
      <c r="C3" s="17">
        <f>'AT&amp;T Balance Sheet'!C26/'AT&amp;T Balance Sheet'!C47</f>
        <v>0.79466268084921132</v>
      </c>
      <c r="D3" s="65">
        <v>0.84</v>
      </c>
      <c r="E3" s="65"/>
      <c r="F3" s="65"/>
      <c r="G3" s="65"/>
    </row>
    <row r="4" spans="1:7" ht="32" x14ac:dyDescent="0.2">
      <c r="A4" s="65" t="s">
        <v>236</v>
      </c>
      <c r="B4" s="33" t="s">
        <v>237</v>
      </c>
      <c r="C4" s="17">
        <f>('AT&amp;T Balance Sheet'!C21+'AT&amp;T Balance Sheet'!C23)/'AT&amp;T Balance Sheet'!C47</f>
        <v>0.50450581184426291</v>
      </c>
      <c r="D4" s="65">
        <v>0.62</v>
      </c>
      <c r="E4" s="65"/>
      <c r="F4" s="65"/>
      <c r="G4" s="65"/>
    </row>
    <row r="6" spans="1:7" x14ac:dyDescent="0.2">
      <c r="A6" s="32" t="s">
        <v>238</v>
      </c>
      <c r="B6" s="65"/>
      <c r="C6" s="65"/>
      <c r="D6" s="65"/>
      <c r="E6" s="65"/>
      <c r="F6" s="65"/>
      <c r="G6" s="65"/>
    </row>
    <row r="7" spans="1:7" x14ac:dyDescent="0.2">
      <c r="A7" s="65" t="s">
        <v>239</v>
      </c>
      <c r="B7" s="65" t="s">
        <v>240</v>
      </c>
      <c r="C7" s="17">
        <f>('AT&amp;T Balance Sheet'!C74-'AT&amp;T Balance Sheet'!C73)/'AT&amp;T Balance Sheet'!C73</f>
        <v>1.7319272633632772</v>
      </c>
      <c r="D7" s="65">
        <v>3.64</v>
      </c>
      <c r="E7" s="65"/>
      <c r="F7" s="65"/>
      <c r="G7" s="65"/>
    </row>
    <row r="8" spans="1:7" ht="35.25" customHeight="1" x14ac:dyDescent="0.2">
      <c r="A8" s="65" t="s">
        <v>241</v>
      </c>
      <c r="B8" s="33" t="s">
        <v>242</v>
      </c>
      <c r="C8" s="17">
        <f>('AT&amp;T Balance Sheet'!C42+'AT&amp;T Balance Sheet'!C48)/'AT&amp;T Balance Sheet'!C73</f>
        <v>0.80792239048401948</v>
      </c>
      <c r="D8" s="65">
        <v>1.77</v>
      </c>
      <c r="E8" s="65"/>
      <c r="F8" s="65"/>
      <c r="G8" s="65"/>
    </row>
    <row r="10" spans="1:7" ht="51" x14ac:dyDescent="0.2">
      <c r="A10" s="34">
        <v>1</v>
      </c>
      <c r="B10" s="35" t="s">
        <v>243</v>
      </c>
      <c r="C10" s="98"/>
      <c r="D10" s="98"/>
      <c r="E10" s="98"/>
      <c r="F10" s="98"/>
      <c r="G10" s="98"/>
    </row>
    <row r="11" spans="1:7" ht="51" x14ac:dyDescent="0.2">
      <c r="A11" s="34">
        <v>2</v>
      </c>
      <c r="B11" s="35" t="s">
        <v>244</v>
      </c>
      <c r="C11" s="98"/>
      <c r="D11" s="98"/>
      <c r="E11" s="98"/>
      <c r="F11" s="98"/>
      <c r="G11" s="98"/>
    </row>
    <row r="12" spans="1:7" ht="85" x14ac:dyDescent="0.2">
      <c r="A12" s="34">
        <v>3</v>
      </c>
      <c r="B12" s="35" t="s">
        <v>245</v>
      </c>
      <c r="C12" s="98"/>
      <c r="D12" s="98"/>
      <c r="E12" s="98"/>
      <c r="F12" s="98"/>
      <c r="G12" s="98"/>
    </row>
  </sheetData>
  <mergeCells count="3">
    <mergeCell ref="C10:G10"/>
    <mergeCell ref="C11:G11"/>
    <mergeCell ref="C12:G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75325D0D5454BB1732D241D0A7C7F" ma:contentTypeVersion="4" ma:contentTypeDescription="Create a new document." ma:contentTypeScope="" ma:versionID="88d466bb884f4003be462e491ea5f3c2">
  <xsd:schema xmlns:xsd="http://www.w3.org/2001/XMLSchema" xmlns:xs="http://www.w3.org/2001/XMLSchema" xmlns:p="http://schemas.microsoft.com/office/2006/metadata/properties" xmlns:ns2="d07e5f8c-fbd0-41a3-9e94-0dcb64384a38" targetNamespace="http://schemas.microsoft.com/office/2006/metadata/properties" ma:root="true" ma:fieldsID="51e7f01e6aade243621d53e7a262dffe" ns2:_="">
    <xsd:import namespace="d07e5f8c-fbd0-41a3-9e94-0dcb64384a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e5f8c-fbd0-41a3-9e94-0dcb64384a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08001F-5518-4FD9-97F2-A4F756219F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88125C-46AC-44C5-B989-56AD030C3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7e5f8c-fbd0-41a3-9e94-0dcb64384a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40756E-ECB6-4318-928F-D8FF930314EA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07e5f8c-fbd0-41a3-9e94-0dcb64384a3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AT&amp;T Income Statement</vt:lpstr>
      <vt:lpstr>AT&amp;T Balance Sheet</vt:lpstr>
      <vt:lpstr>Verizon Income Statement</vt:lpstr>
      <vt:lpstr>Verizon Balance Sheet</vt:lpstr>
      <vt:lpstr>FIRM VALUATION</vt:lpstr>
      <vt:lpstr>Profitability Ratio</vt:lpstr>
      <vt:lpstr>Productivity Ratio</vt:lpstr>
      <vt:lpstr>Liquidity and Solvency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Nicole Baltazar</cp:lastModifiedBy>
  <cp:revision/>
  <dcterms:created xsi:type="dcterms:W3CDTF">2020-11-22T18:16:11Z</dcterms:created>
  <dcterms:modified xsi:type="dcterms:W3CDTF">2020-11-29T00:34:51Z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0x01010099375325D0D5454BB1732D241D0A7C7F</vt:lpwstr>
  </property>
</Properties>
</file>